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วิชาการ\2565\เอกสารประชุม\"/>
    </mc:Choice>
  </mc:AlternateContent>
  <xr:revisionPtr revIDLastSave="0" documentId="13_ncr:1_{89DDCAEC-92D8-48D0-A9E8-4B791C94F6B0}" xr6:coauthVersionLast="47" xr6:coauthVersionMax="47" xr10:uidLastSave="{00000000-0000-0000-0000-000000000000}"/>
  <bookViews>
    <workbookView xWindow="-108" yWindow="-108" windowWidth="23256" windowHeight="12576" tabRatio="797" activeTab="6" xr2:uid="{00000000-000D-0000-FFFF-FFFF00000000}"/>
  </bookViews>
  <sheets>
    <sheet name="หน้าหลัก" sheetId="1" r:id="rId1"/>
    <sheet name="ข้อมูลนักเรียน" sheetId="2" r:id="rId2"/>
    <sheet name="ปก" sheetId="3" r:id="rId3"/>
    <sheet name="ประกาศผล" sheetId="24" r:id="rId4"/>
    <sheet name="ปฏิทิน65" sheetId="26" r:id="rId5"/>
    <sheet name="เวลาเรียน1" sheetId="4" r:id="rId6"/>
    <sheet name="คะแนน1" sheetId="13" r:id="rId7"/>
    <sheet name="คุณลักษณะ" sheetId="6" r:id="rId8"/>
    <sheet name="อ่านคิด" sheetId="14" r:id="rId9"/>
    <sheet name="แผนภูมิ" sheetId="18" r:id="rId10"/>
    <sheet name="ตัวชี้วัดผลการเรียนรู้" sheetId="19" r:id="rId11"/>
    <sheet name="ตัวชี้วัดผลการเรียนรู้ (2)" sheetId="23" r:id="rId12"/>
    <sheet name="ตัวชี้วัดคณลักษณะอ่านคิด" sheetId="9" r:id="rId13"/>
    <sheet name="คำอธิบายการกรอก" sheetId="22" r:id="rId14"/>
  </sheets>
  <definedNames>
    <definedName name="_xlnm._FilterDatabase" localSheetId="1" hidden="1">ข้อมูลนักเรียน!$B$7:$H$52</definedName>
    <definedName name="Arn">หน้าหลัก!$W$12:$AA$15</definedName>
    <definedName name="classlevel">หน้าหลัก!$AE$6:$AE$11</definedName>
    <definedName name="kun">หน้าหลัก!$W$6:$AA$9</definedName>
    <definedName name="monthname">หน้าหลัก!$AF$6:$AF$17</definedName>
    <definedName name="_xlnm.Print_Area" localSheetId="1">ข้อมูลนักเรียน!$B$2:$H$52</definedName>
    <definedName name="_xlnm.Print_Area" localSheetId="6">คะแนน1!$B$3:$AY$52</definedName>
    <definedName name="_xlnm.Print_Area" localSheetId="13">คำอธิบายการกรอก!$B$3:$J$52</definedName>
    <definedName name="_xlnm.Print_Area" localSheetId="7">คุณลักษณะ!$B$3:$U$52</definedName>
    <definedName name="_xlnm.Print_Area" localSheetId="12">ตัวชี้วัดคณลักษณะอ่านคิด!$C$3:$E$43</definedName>
    <definedName name="_xlnm.Print_Area" localSheetId="10">ตัวชี้วัดผลการเรียนรู้!$C$3:$F$45</definedName>
    <definedName name="_xlnm.Print_Area" localSheetId="11">'ตัวชี้วัดผลการเรียนรู้ (2)'!$C$3:$F$45</definedName>
    <definedName name="_xlnm.Print_Area" localSheetId="2">ปก!$B$3:$P$41</definedName>
    <definedName name="_xlnm.Print_Area" localSheetId="3">ประกาศผล!$B$1:$M$52</definedName>
    <definedName name="_xlnm.Print_Area" localSheetId="9">แผนภูมิ!$B$3:$I$35</definedName>
    <definedName name="_xlnm.Print_Area" localSheetId="5">เวลาเรียน1!$B$3:$FC$52</definedName>
    <definedName name="_xlnm.Print_Area" localSheetId="8">อ่านคิด!$B$3:$Z$52</definedName>
    <definedName name="_xlnm.Print_Titles" localSheetId="6">คะแนน1!$B:$F</definedName>
    <definedName name="_xlnm.Print_Titles" localSheetId="7">คุณลักษณะ!$B:$F,คุณลักษณะ!$3:$7</definedName>
    <definedName name="_xlnm.Print_Titles" localSheetId="5">เวลาเรียน1!$B:$C</definedName>
    <definedName name="_xlnm.Print_Titles" localSheetId="8">อ่านคิด!$B:$F,อ่านคิด!$3:$7</definedName>
    <definedName name="regrade">หน้าหลัก!$AG$6:$AG$9</definedName>
    <definedName name="sara">หน้าหลัก!$AD$6:$AD$14</definedName>
    <definedName name="เช็ค">เวลาเรียน1!$FF$8:$FF$11</definedName>
    <definedName name="เดือน">เวลาเรียน1!$FE$8:$FE$31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R7" i="13" l="1"/>
  <c r="AO5" i="13"/>
  <c r="AP7" i="13" l="1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F7" i="24"/>
  <c r="B3" i="24"/>
  <c r="G4" i="24" l="1"/>
  <c r="D4" i="24"/>
  <c r="G7" i="24"/>
  <c r="E7" i="24"/>
  <c r="B1" i="24"/>
  <c r="B2" i="24"/>
  <c r="B27" i="24"/>
  <c r="C34" i="24"/>
  <c r="B15" i="24"/>
  <c r="C35" i="24"/>
  <c r="B10" i="24"/>
  <c r="B30" i="24"/>
  <c r="B33" i="24"/>
  <c r="C41" i="24"/>
  <c r="B18" i="24"/>
  <c r="B31" i="24"/>
  <c r="B51" i="24"/>
  <c r="B34" i="24"/>
  <c r="B22" i="24"/>
  <c r="B29" i="24"/>
  <c r="C31" i="24"/>
  <c r="C15" i="24"/>
  <c r="B52" i="24"/>
  <c r="C30" i="24"/>
  <c r="C33" i="24"/>
  <c r="C26" i="24"/>
  <c r="C29" i="24"/>
  <c r="B8" i="24"/>
  <c r="C42" i="24"/>
  <c r="C21" i="24"/>
  <c r="C44" i="24"/>
  <c r="B25" i="24"/>
  <c r="C48" i="24"/>
  <c r="C32" i="24"/>
  <c r="B28" i="24"/>
  <c r="B46" i="24"/>
  <c r="B39" i="24"/>
  <c r="B16" i="24"/>
  <c r="C17" i="24"/>
  <c r="B26" i="24"/>
  <c r="B42" i="24"/>
  <c r="B24" i="24"/>
  <c r="C23" i="24"/>
  <c r="B37" i="24"/>
  <c r="C52" i="24"/>
  <c r="C9" i="24"/>
  <c r="B38" i="24"/>
  <c r="C51" i="24"/>
  <c r="C11" i="24"/>
  <c r="C14" i="24"/>
  <c r="B50" i="24"/>
  <c r="C27" i="24"/>
  <c r="C43" i="24"/>
  <c r="B40" i="24"/>
  <c r="C38" i="24"/>
  <c r="C20" i="24"/>
  <c r="B11" i="24"/>
  <c r="C8" i="24"/>
  <c r="B21" i="24"/>
  <c r="B9" i="24"/>
  <c r="B14" i="24"/>
  <c r="C49" i="24"/>
  <c r="B45" i="24"/>
  <c r="B44" i="24"/>
  <c r="C22" i="24"/>
  <c r="C25" i="24"/>
  <c r="B13" i="24"/>
  <c r="B49" i="24"/>
  <c r="C39" i="24"/>
  <c r="B35" i="24"/>
  <c r="C16" i="24"/>
  <c r="C37" i="24"/>
  <c r="B23" i="24"/>
  <c r="C18" i="24"/>
  <c r="B48" i="24"/>
  <c r="C40" i="24"/>
  <c r="C47" i="24"/>
  <c r="C50" i="24"/>
  <c r="C19" i="24"/>
  <c r="B19" i="24"/>
  <c r="B36" i="24"/>
  <c r="C10" i="24"/>
  <c r="C46" i="24"/>
  <c r="B43" i="24"/>
  <c r="C12" i="24"/>
  <c r="B32" i="24"/>
  <c r="C13" i="24"/>
  <c r="B41" i="24"/>
  <c r="C45" i="24"/>
  <c r="C28" i="24"/>
  <c r="C36" i="24"/>
  <c r="B17" i="24"/>
  <c r="B20" i="24"/>
  <c r="C24" i="24"/>
  <c r="B47" i="24"/>
  <c r="B12" i="24"/>
  <c r="H7" i="24" l="1"/>
  <c r="F10" i="24"/>
  <c r="E10" i="24"/>
  <c r="F14" i="24"/>
  <c r="E14" i="24"/>
  <c r="F18" i="24"/>
  <c r="E18" i="24"/>
  <c r="E22" i="24"/>
  <c r="F22" i="24"/>
  <c r="F26" i="24"/>
  <c r="E26" i="24"/>
  <c r="E30" i="24"/>
  <c r="F30" i="24"/>
  <c r="E34" i="24"/>
  <c r="F34" i="24"/>
  <c r="G38" i="24"/>
  <c r="I38" i="24"/>
  <c r="E38" i="24"/>
  <c r="F38" i="24"/>
  <c r="H38" i="24"/>
  <c r="G42" i="24"/>
  <c r="I42" i="24"/>
  <c r="F42" i="24"/>
  <c r="E42" i="24"/>
  <c r="H42" i="24"/>
  <c r="G46" i="24"/>
  <c r="F46" i="24"/>
  <c r="I46" i="24"/>
  <c r="E46" i="24"/>
  <c r="H46" i="24"/>
  <c r="G50" i="24"/>
  <c r="F50" i="24"/>
  <c r="I50" i="24"/>
  <c r="E50" i="24"/>
  <c r="H50" i="24"/>
  <c r="F9" i="24"/>
  <c r="E9" i="24"/>
  <c r="F13" i="24"/>
  <c r="E13" i="24"/>
  <c r="F17" i="24"/>
  <c r="E17" i="24"/>
  <c r="F21" i="24"/>
  <c r="E21" i="24"/>
  <c r="F25" i="24"/>
  <c r="E25" i="24"/>
  <c r="F29" i="24"/>
  <c r="E29" i="24"/>
  <c r="F33" i="24"/>
  <c r="E33" i="24"/>
  <c r="H37" i="24"/>
  <c r="G37" i="24"/>
  <c r="F37" i="24"/>
  <c r="I37" i="24"/>
  <c r="E37" i="24"/>
  <c r="H41" i="24"/>
  <c r="G41" i="24"/>
  <c r="F41" i="24"/>
  <c r="I41" i="24"/>
  <c r="E41" i="24"/>
  <c r="H45" i="24"/>
  <c r="G45" i="24"/>
  <c r="F45" i="24"/>
  <c r="E45" i="24"/>
  <c r="I45" i="24"/>
  <c r="H49" i="24"/>
  <c r="G49" i="24"/>
  <c r="F49" i="24"/>
  <c r="I49" i="24"/>
  <c r="E49" i="24"/>
  <c r="E12" i="24"/>
  <c r="F12" i="24"/>
  <c r="E16" i="24"/>
  <c r="F16" i="24"/>
  <c r="E20" i="24"/>
  <c r="F20" i="24"/>
  <c r="E24" i="24"/>
  <c r="F24" i="24"/>
  <c r="E28" i="24"/>
  <c r="F28" i="24"/>
  <c r="E32" i="24"/>
  <c r="F32" i="24"/>
  <c r="E36" i="24"/>
  <c r="F36" i="24"/>
  <c r="I40" i="24"/>
  <c r="E40" i="24"/>
  <c r="G40" i="24"/>
  <c r="H40" i="24"/>
  <c r="F40" i="24"/>
  <c r="I44" i="24"/>
  <c r="E44" i="24"/>
  <c r="H44" i="24"/>
  <c r="G44" i="24"/>
  <c r="F44" i="24"/>
  <c r="I48" i="24"/>
  <c r="E48" i="24"/>
  <c r="H48" i="24"/>
  <c r="G48" i="24"/>
  <c r="F48" i="24"/>
  <c r="I52" i="24"/>
  <c r="E52" i="24"/>
  <c r="H52" i="24"/>
  <c r="G52" i="24"/>
  <c r="F52" i="24"/>
  <c r="F11" i="24"/>
  <c r="E11" i="24"/>
  <c r="F15" i="24"/>
  <c r="E15" i="24"/>
  <c r="F19" i="24"/>
  <c r="E19" i="24"/>
  <c r="F23" i="24"/>
  <c r="E23" i="24"/>
  <c r="F27" i="24"/>
  <c r="E27" i="24"/>
  <c r="F31" i="24"/>
  <c r="E31" i="24"/>
  <c r="F35" i="24"/>
  <c r="E35" i="24"/>
  <c r="F39" i="24"/>
  <c r="I39" i="24"/>
  <c r="E39" i="24"/>
  <c r="H39" i="24"/>
  <c r="G39" i="24"/>
  <c r="F43" i="24"/>
  <c r="I43" i="24"/>
  <c r="E43" i="24"/>
  <c r="H43" i="24"/>
  <c r="G43" i="24"/>
  <c r="F47" i="24"/>
  <c r="I47" i="24"/>
  <c r="E47" i="24"/>
  <c r="H47" i="24"/>
  <c r="G47" i="24"/>
  <c r="F51" i="24"/>
  <c r="I51" i="24"/>
  <c r="E51" i="24"/>
  <c r="H51" i="24"/>
  <c r="G51" i="24"/>
  <c r="F8" i="24"/>
  <c r="E8" i="24"/>
  <c r="D38" i="24"/>
  <c r="D42" i="24"/>
  <c r="D46" i="24"/>
  <c r="D50" i="24"/>
  <c r="D37" i="24"/>
  <c r="D41" i="24"/>
  <c r="D45" i="24"/>
  <c r="D49" i="24"/>
  <c r="D40" i="24"/>
  <c r="D44" i="24"/>
  <c r="D48" i="24"/>
  <c r="D52" i="24"/>
  <c r="D39" i="24"/>
  <c r="D43" i="24"/>
  <c r="D47" i="24"/>
  <c r="D51" i="24"/>
  <c r="I4" i="13"/>
  <c r="X4" i="13" s="1"/>
  <c r="E52" i="22"/>
  <c r="G45" i="22"/>
  <c r="E45" i="22"/>
  <c r="C45" i="22"/>
  <c r="G44" i="22"/>
  <c r="E44" i="22"/>
  <c r="C44" i="22"/>
  <c r="G43" i="22"/>
  <c r="E43" i="22"/>
  <c r="C43" i="22"/>
  <c r="G42" i="22"/>
  <c r="E42" i="22"/>
  <c r="C42" i="22"/>
  <c r="H35" i="22"/>
  <c r="G35" i="22"/>
  <c r="E35" i="22"/>
  <c r="D35" i="22"/>
  <c r="H34" i="22"/>
  <c r="G34" i="22"/>
  <c r="E34" i="22"/>
  <c r="D34" i="22"/>
  <c r="H33" i="22"/>
  <c r="G33" i="22"/>
  <c r="E33" i="22"/>
  <c r="D33" i="22"/>
  <c r="H32" i="22"/>
  <c r="G32" i="22"/>
  <c r="E32" i="22"/>
  <c r="D32" i="22"/>
  <c r="D36" i="24"/>
  <c r="D30" i="24"/>
  <c r="D28" i="24"/>
  <c r="D29" i="24"/>
  <c r="D27" i="24"/>
  <c r="D23" i="24"/>
  <c r="D24" i="24"/>
  <c r="D35" i="24"/>
  <c r="D34" i="24"/>
  <c r="D32" i="24"/>
  <c r="D26" i="24"/>
  <c r="D25" i="24"/>
  <c r="D31" i="24"/>
  <c r="D33" i="24"/>
  <c r="D22" i="24"/>
  <c r="D20" i="24"/>
  <c r="D19" i="24"/>
  <c r="D21" i="24"/>
  <c r="D17" i="24"/>
  <c r="D11" i="24"/>
  <c r="M10" i="3"/>
  <c r="H38" i="3"/>
  <c r="C5" i="23"/>
  <c r="D10" i="24"/>
  <c r="D14" i="24"/>
  <c r="C4" i="23"/>
  <c r="I34" i="3"/>
  <c r="I3" i="13"/>
  <c r="F39" i="3"/>
  <c r="M9" i="3"/>
  <c r="EY5" i="4"/>
  <c r="D13" i="24"/>
  <c r="D16" i="24"/>
  <c r="D15" i="24"/>
  <c r="D12" i="24"/>
  <c r="D28" i="3"/>
  <c r="D9" i="24"/>
  <c r="D8" i="24"/>
  <c r="D18" i="24"/>
  <c r="D30" i="3"/>
  <c r="J28" i="3"/>
  <c r="X3" i="13" l="1"/>
  <c r="AN7" i="13"/>
  <c r="AT7" i="13" s="1"/>
  <c r="B15" i="4"/>
  <c r="C52" i="4"/>
  <c r="B40" i="4"/>
  <c r="B32" i="4"/>
  <c r="B10" i="4"/>
  <c r="C35" i="4"/>
  <c r="C9" i="4"/>
  <c r="B20" i="4"/>
  <c r="C26" i="4"/>
  <c r="B13" i="4"/>
  <c r="C23" i="4"/>
  <c r="C12" i="4"/>
  <c r="B21" i="4"/>
  <c r="B16" i="4"/>
  <c r="C21" i="4"/>
  <c r="C29" i="4"/>
  <c r="C32" i="4"/>
  <c r="C43" i="4"/>
  <c r="C38" i="4"/>
  <c r="C28" i="4"/>
  <c r="B41" i="4"/>
  <c r="D5" i="3"/>
  <c r="B9" i="4"/>
  <c r="C33" i="4"/>
  <c r="C48" i="4"/>
  <c r="B18" i="4"/>
  <c r="C10" i="4"/>
  <c r="B22" i="4"/>
  <c r="C50" i="4"/>
  <c r="C39" i="4"/>
  <c r="D3" i="3"/>
  <c r="B28" i="4"/>
  <c r="B44" i="4"/>
  <c r="B27" i="4"/>
  <c r="C51" i="4"/>
  <c r="C25" i="4"/>
  <c r="C47" i="4"/>
  <c r="C8" i="4"/>
  <c r="B11" i="4"/>
  <c r="C24" i="4"/>
  <c r="B25" i="4"/>
  <c r="B51" i="4"/>
  <c r="C41" i="4"/>
  <c r="C19" i="4"/>
  <c r="B50" i="4"/>
  <c r="C15" i="4"/>
  <c r="B46" i="4"/>
  <c r="B33" i="4"/>
  <c r="C18" i="4"/>
  <c r="B52" i="4"/>
  <c r="C31" i="4"/>
  <c r="B36" i="4"/>
  <c r="C20" i="4"/>
  <c r="C44" i="4"/>
  <c r="B12" i="4"/>
  <c r="B49" i="4"/>
  <c r="C46" i="4"/>
  <c r="C14" i="4"/>
  <c r="C37" i="4"/>
  <c r="B29" i="4"/>
  <c r="B38" i="4"/>
  <c r="C22" i="4"/>
  <c r="B48" i="4"/>
  <c r="B24" i="4"/>
  <c r="C45" i="4"/>
  <c r="C27" i="4"/>
  <c r="B34" i="4"/>
  <c r="C42" i="4"/>
  <c r="B45" i="4"/>
  <c r="B14" i="4"/>
  <c r="B23" i="4"/>
  <c r="C49" i="4"/>
  <c r="C34" i="4"/>
  <c r="C17" i="4"/>
  <c r="B8" i="4"/>
  <c r="C30" i="4"/>
  <c r="C11" i="4"/>
  <c r="B30" i="4"/>
  <c r="B37" i="4"/>
  <c r="B43" i="4"/>
  <c r="B35" i="4"/>
  <c r="B31" i="4"/>
  <c r="B26" i="4"/>
  <c r="B42" i="4"/>
  <c r="C16" i="4"/>
  <c r="B39" i="4"/>
  <c r="B19" i="4"/>
  <c r="B47" i="4"/>
  <c r="C13" i="4"/>
  <c r="C40" i="4"/>
  <c r="B17" i="4"/>
  <c r="C36" i="4"/>
  <c r="FA37" i="4" l="1"/>
  <c r="FA38" i="4"/>
  <c r="FA39" i="4"/>
  <c r="FA40" i="4"/>
  <c r="FA41" i="4"/>
  <c r="FA42" i="4"/>
  <c r="FA43" i="4"/>
  <c r="FA44" i="4"/>
  <c r="FA45" i="4"/>
  <c r="FA46" i="4"/>
  <c r="FA47" i="4"/>
  <c r="FA48" i="4"/>
  <c r="FA49" i="4"/>
  <c r="FA50" i="4"/>
  <c r="FA51" i="4"/>
  <c r="FA52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G36" i="4"/>
  <c r="D36" i="4"/>
  <c r="G35" i="4"/>
  <c r="D34" i="4"/>
  <c r="D25" i="4"/>
  <c r="D27" i="4"/>
  <c r="D33" i="4"/>
  <c r="D30" i="4"/>
  <c r="G33" i="4"/>
  <c r="D32" i="4"/>
  <c r="D23" i="4"/>
  <c r="D35" i="4"/>
  <c r="G29" i="4"/>
  <c r="G31" i="4"/>
  <c r="G27" i="4"/>
  <c r="D31" i="4"/>
  <c r="D29" i="4"/>
  <c r="G34" i="4"/>
  <c r="D24" i="4"/>
  <c r="G24" i="4"/>
  <c r="D26" i="4"/>
  <c r="G30" i="4"/>
  <c r="G23" i="4"/>
  <c r="D28" i="4"/>
  <c r="G32" i="4"/>
  <c r="G25" i="4"/>
  <c r="G28" i="4"/>
  <c r="G26" i="4"/>
  <c r="G22" i="4"/>
  <c r="D22" i="4"/>
  <c r="G21" i="4"/>
  <c r="G20" i="4"/>
  <c r="D19" i="4"/>
  <c r="D20" i="4"/>
  <c r="D21" i="4"/>
  <c r="G19" i="4"/>
  <c r="D18" i="4"/>
  <c r="D15" i="4"/>
  <c r="D17" i="4"/>
  <c r="G11" i="4"/>
  <c r="G10" i="4"/>
  <c r="G12" i="4"/>
  <c r="D14" i="4"/>
  <c r="D10" i="4"/>
  <c r="D16" i="4"/>
  <c r="G8" i="4"/>
  <c r="G16" i="4"/>
  <c r="G15" i="4"/>
  <c r="G17" i="4"/>
  <c r="D8" i="4"/>
  <c r="D12" i="4"/>
  <c r="D13" i="4"/>
  <c r="G14" i="4"/>
  <c r="G9" i="4"/>
  <c r="D11" i="4"/>
  <c r="G18" i="4"/>
  <c r="G13" i="4"/>
  <c r="D9" i="4"/>
  <c r="EY9" i="4" l="1"/>
  <c r="EX9" i="4"/>
  <c r="EW9" i="4"/>
  <c r="EV9" i="4"/>
  <c r="EZ9" i="4"/>
  <c r="EX10" i="4"/>
  <c r="EW10" i="4"/>
  <c r="EV10" i="4"/>
  <c r="EZ10" i="4"/>
  <c r="EY10" i="4"/>
  <c r="EW11" i="4"/>
  <c r="EV11" i="4"/>
  <c r="EZ11" i="4"/>
  <c r="EY11" i="4"/>
  <c r="EX11" i="4"/>
  <c r="EX14" i="4"/>
  <c r="EW14" i="4"/>
  <c r="FA14" i="4" s="1"/>
  <c r="EV14" i="4"/>
  <c r="EZ14" i="4"/>
  <c r="EY14" i="4"/>
  <c r="EX22" i="4"/>
  <c r="EW22" i="4"/>
  <c r="FA22" i="4" s="1"/>
  <c r="EV22" i="4"/>
  <c r="EZ22" i="4"/>
  <c r="EY22" i="4"/>
  <c r="EX30" i="4"/>
  <c r="EW30" i="4"/>
  <c r="FA30" i="4" s="1"/>
  <c r="EV30" i="4"/>
  <c r="EZ30" i="4"/>
  <c r="EY30" i="4"/>
  <c r="EX38" i="4"/>
  <c r="EW38" i="4"/>
  <c r="EV38" i="4"/>
  <c r="EZ38" i="4"/>
  <c r="EY38" i="4"/>
  <c r="EX46" i="4"/>
  <c r="EW46" i="4"/>
  <c r="EV46" i="4"/>
  <c r="EZ46" i="4"/>
  <c r="EY46" i="4"/>
  <c r="EY13" i="4"/>
  <c r="EX13" i="4"/>
  <c r="EW13" i="4"/>
  <c r="FA13" i="4" s="1"/>
  <c r="EV13" i="4"/>
  <c r="EZ13" i="4"/>
  <c r="EY17" i="4"/>
  <c r="EX17" i="4"/>
  <c r="EW17" i="4"/>
  <c r="FA17" i="4" s="1"/>
  <c r="EV17" i="4"/>
  <c r="EZ17" i="4"/>
  <c r="EY21" i="4"/>
  <c r="EX21" i="4"/>
  <c r="EW21" i="4"/>
  <c r="FA21" i="4" s="1"/>
  <c r="EV21" i="4"/>
  <c r="EZ21" i="4"/>
  <c r="EY25" i="4"/>
  <c r="EX25" i="4"/>
  <c r="EW25" i="4"/>
  <c r="FA25" i="4" s="1"/>
  <c r="EV25" i="4"/>
  <c r="EZ25" i="4"/>
  <c r="EY29" i="4"/>
  <c r="EX29" i="4"/>
  <c r="EW29" i="4"/>
  <c r="FA29" i="4" s="1"/>
  <c r="EV29" i="4"/>
  <c r="EZ29" i="4"/>
  <c r="EY33" i="4"/>
  <c r="EX33" i="4"/>
  <c r="EW33" i="4"/>
  <c r="FA33" i="4" s="1"/>
  <c r="EV33" i="4"/>
  <c r="EZ33" i="4"/>
  <c r="EY37" i="4"/>
  <c r="EX37" i="4"/>
  <c r="EW37" i="4"/>
  <c r="EV37" i="4"/>
  <c r="EZ37" i="4"/>
  <c r="EY41" i="4"/>
  <c r="EX41" i="4"/>
  <c r="EW41" i="4"/>
  <c r="EV41" i="4"/>
  <c r="EZ41" i="4"/>
  <c r="EY45" i="4"/>
  <c r="EX45" i="4"/>
  <c r="EW45" i="4"/>
  <c r="EV45" i="4"/>
  <c r="EZ45" i="4"/>
  <c r="EY49" i="4"/>
  <c r="EX49" i="4"/>
  <c r="EW49" i="4"/>
  <c r="EV49" i="4"/>
  <c r="EZ49" i="4"/>
  <c r="EV12" i="4"/>
  <c r="EZ12" i="4"/>
  <c r="EY12" i="4"/>
  <c r="EX12" i="4"/>
  <c r="EW12" i="4"/>
  <c r="FA12" i="4" s="1"/>
  <c r="EV16" i="4"/>
  <c r="EZ16" i="4"/>
  <c r="EY16" i="4"/>
  <c r="EX16" i="4"/>
  <c r="EW16" i="4"/>
  <c r="FA16" i="4" s="1"/>
  <c r="EV20" i="4"/>
  <c r="EZ20" i="4"/>
  <c r="EY20" i="4"/>
  <c r="EX20" i="4"/>
  <c r="EW20" i="4"/>
  <c r="FA20" i="4" s="1"/>
  <c r="EV24" i="4"/>
  <c r="EZ24" i="4"/>
  <c r="EY24" i="4"/>
  <c r="EX24" i="4"/>
  <c r="EW24" i="4"/>
  <c r="FA24" i="4" s="1"/>
  <c r="EV28" i="4"/>
  <c r="EZ28" i="4"/>
  <c r="EY28" i="4"/>
  <c r="EX28" i="4"/>
  <c r="EW28" i="4"/>
  <c r="FA28" i="4" s="1"/>
  <c r="EV32" i="4"/>
  <c r="EZ32" i="4"/>
  <c r="EY32" i="4"/>
  <c r="EX32" i="4"/>
  <c r="EW32" i="4"/>
  <c r="FA32" i="4" s="1"/>
  <c r="EV36" i="4"/>
  <c r="EZ36" i="4"/>
  <c r="EY36" i="4"/>
  <c r="EX36" i="4"/>
  <c r="EW36" i="4"/>
  <c r="FA36" i="4" s="1"/>
  <c r="EV40" i="4"/>
  <c r="EZ40" i="4"/>
  <c r="EY40" i="4"/>
  <c r="EX40" i="4"/>
  <c r="EW40" i="4"/>
  <c r="EV44" i="4"/>
  <c r="EZ44" i="4"/>
  <c r="EY44" i="4"/>
  <c r="EX44" i="4"/>
  <c r="EW44" i="4"/>
  <c r="EV48" i="4"/>
  <c r="EZ48" i="4"/>
  <c r="EY48" i="4"/>
  <c r="EX48" i="4"/>
  <c r="EW48" i="4"/>
  <c r="EV52" i="4"/>
  <c r="EZ52" i="4"/>
  <c r="EY52" i="4"/>
  <c r="EX52" i="4"/>
  <c r="EW52" i="4"/>
  <c r="EX18" i="4"/>
  <c r="EW18" i="4"/>
  <c r="FA18" i="4" s="1"/>
  <c r="EV18" i="4"/>
  <c r="EZ18" i="4"/>
  <c r="EY18" i="4"/>
  <c r="EX26" i="4"/>
  <c r="EW26" i="4"/>
  <c r="FA26" i="4" s="1"/>
  <c r="EV26" i="4"/>
  <c r="EZ26" i="4"/>
  <c r="EY26" i="4"/>
  <c r="EX34" i="4"/>
  <c r="EW34" i="4"/>
  <c r="FA34" i="4" s="1"/>
  <c r="EV34" i="4"/>
  <c r="EZ34" i="4"/>
  <c r="EY34" i="4"/>
  <c r="EX42" i="4"/>
  <c r="EW42" i="4"/>
  <c r="EV42" i="4"/>
  <c r="EZ42" i="4"/>
  <c r="EY42" i="4"/>
  <c r="EX50" i="4"/>
  <c r="EW50" i="4"/>
  <c r="EV50" i="4"/>
  <c r="EZ50" i="4"/>
  <c r="EY50" i="4"/>
  <c r="EW15" i="4"/>
  <c r="FA15" i="4" s="1"/>
  <c r="EV15" i="4"/>
  <c r="EZ15" i="4"/>
  <c r="EY15" i="4"/>
  <c r="EX15" i="4"/>
  <c r="EW19" i="4"/>
  <c r="FA19" i="4" s="1"/>
  <c r="EV19" i="4"/>
  <c r="EZ19" i="4"/>
  <c r="EY19" i="4"/>
  <c r="EX19" i="4"/>
  <c r="EW23" i="4"/>
  <c r="FA23" i="4" s="1"/>
  <c r="EV23" i="4"/>
  <c r="EZ23" i="4"/>
  <c r="EY23" i="4"/>
  <c r="EX23" i="4"/>
  <c r="EW27" i="4"/>
  <c r="FA27" i="4" s="1"/>
  <c r="EV27" i="4"/>
  <c r="EZ27" i="4"/>
  <c r="EY27" i="4"/>
  <c r="EX27" i="4"/>
  <c r="EW31" i="4"/>
  <c r="FA31" i="4" s="1"/>
  <c r="EV31" i="4"/>
  <c r="EZ31" i="4"/>
  <c r="EY31" i="4"/>
  <c r="EX31" i="4"/>
  <c r="EW35" i="4"/>
  <c r="FA35" i="4" s="1"/>
  <c r="EV35" i="4"/>
  <c r="EZ35" i="4"/>
  <c r="EY35" i="4"/>
  <c r="EX35" i="4"/>
  <c r="EW39" i="4"/>
  <c r="EV39" i="4"/>
  <c r="EZ39" i="4"/>
  <c r="EY39" i="4"/>
  <c r="EX39" i="4"/>
  <c r="EW43" i="4"/>
  <c r="EV43" i="4"/>
  <c r="EZ43" i="4"/>
  <c r="EY43" i="4"/>
  <c r="EX43" i="4"/>
  <c r="EW47" i="4"/>
  <c r="EV47" i="4"/>
  <c r="EZ47" i="4"/>
  <c r="EY47" i="4"/>
  <c r="EX47" i="4"/>
  <c r="EW51" i="4"/>
  <c r="EV51" i="4"/>
  <c r="EZ51" i="4"/>
  <c r="EY51" i="4"/>
  <c r="EX51" i="4"/>
  <c r="EZ8" i="4"/>
  <c r="EY8" i="4"/>
  <c r="EX8" i="4"/>
  <c r="EW8" i="4"/>
  <c r="EV8" i="4"/>
  <c r="B3" i="18"/>
  <c r="E11" i="3"/>
  <c r="E10" i="3"/>
  <c r="B4" i="18"/>
  <c r="N7" i="3"/>
  <c r="C4" i="19"/>
  <c r="D8" i="3"/>
  <c r="N40" i="3"/>
  <c r="B5" i="18"/>
  <c r="K7" i="3"/>
  <c r="C5" i="19"/>
  <c r="E9" i="3"/>
  <c r="K8" i="3"/>
  <c r="H40" i="3"/>
  <c r="J40" i="3"/>
  <c r="D7" i="3"/>
  <c r="W7" i="14" l="1"/>
  <c r="T7" i="14"/>
  <c r="Q7" i="14"/>
  <c r="M7" i="14"/>
  <c r="R7" i="6" l="1"/>
  <c r="R6" i="6"/>
  <c r="Z29" i="14" l="1"/>
  <c r="AY29" i="13"/>
  <c r="U29" i="6"/>
  <c r="U31" i="6"/>
  <c r="Z31" i="14"/>
  <c r="AY31" i="13"/>
  <c r="U36" i="6"/>
  <c r="Z36" i="14"/>
  <c r="AY36" i="13"/>
  <c r="Z41" i="14"/>
  <c r="AY41" i="13"/>
  <c r="U41" i="6"/>
  <c r="U43" i="6"/>
  <c r="Z43" i="14"/>
  <c r="AY43" i="13"/>
  <c r="U15" i="6"/>
  <c r="Z15" i="14"/>
  <c r="AY15" i="13"/>
  <c r="U19" i="6"/>
  <c r="Z19" i="14"/>
  <c r="AY19" i="13"/>
  <c r="Z21" i="14"/>
  <c r="AY21" i="13"/>
  <c r="U21" i="6"/>
  <c r="U23" i="6"/>
  <c r="Z23" i="14"/>
  <c r="AY23" i="13"/>
  <c r="Z25" i="14"/>
  <c r="AY25" i="13"/>
  <c r="U25" i="6"/>
  <c r="U27" i="6"/>
  <c r="Z27" i="14"/>
  <c r="AY27" i="13"/>
  <c r="Z37" i="14"/>
  <c r="AY37" i="13"/>
  <c r="U37" i="6"/>
  <c r="U39" i="6"/>
  <c r="Z39" i="14"/>
  <c r="AY39" i="13"/>
  <c r="U48" i="6"/>
  <c r="Z48" i="14"/>
  <c r="AY48" i="13"/>
  <c r="U52" i="6"/>
  <c r="Z52" i="14"/>
  <c r="AY52" i="13"/>
  <c r="U28" i="6"/>
  <c r="Z28" i="14"/>
  <c r="AY28" i="13"/>
  <c r="U32" i="6"/>
  <c r="Z32" i="14"/>
  <c r="AY32" i="13"/>
  <c r="U40" i="6"/>
  <c r="Z40" i="14"/>
  <c r="AY40" i="13"/>
  <c r="U44" i="6"/>
  <c r="Z44" i="14"/>
  <c r="AY44" i="13"/>
  <c r="U16" i="6"/>
  <c r="Z16" i="14"/>
  <c r="AY16" i="13"/>
  <c r="U20" i="6"/>
  <c r="Z20" i="14"/>
  <c r="AY20" i="13"/>
  <c r="U24" i="6"/>
  <c r="Z24" i="14"/>
  <c r="AY24" i="13"/>
  <c r="Z33" i="14"/>
  <c r="AY33" i="13"/>
  <c r="U33" i="6"/>
  <c r="U35" i="6"/>
  <c r="Z35" i="14"/>
  <c r="AY35" i="13"/>
  <c r="Z45" i="14"/>
  <c r="AY45" i="13"/>
  <c r="U45" i="6"/>
  <c r="U47" i="6"/>
  <c r="Z47" i="14"/>
  <c r="AY47" i="13"/>
  <c r="Z49" i="14"/>
  <c r="AY49" i="13"/>
  <c r="U49" i="6"/>
  <c r="U51" i="6"/>
  <c r="Z51" i="14"/>
  <c r="AY51" i="13"/>
  <c r="D43" i="14"/>
  <c r="D51" i="13"/>
  <c r="D19" i="6"/>
  <c r="D24" i="6"/>
  <c r="B18" i="14"/>
  <c r="B18" i="13"/>
  <c r="B18" i="6"/>
  <c r="C21" i="14"/>
  <c r="T21" i="14" s="1"/>
  <c r="C21" i="13"/>
  <c r="C21" i="6"/>
  <c r="B22" i="14"/>
  <c r="B22" i="13"/>
  <c r="B22" i="6"/>
  <c r="C25" i="14"/>
  <c r="T25" i="14" s="1"/>
  <c r="C25" i="13"/>
  <c r="C25" i="6"/>
  <c r="B26" i="14"/>
  <c r="B26" i="13"/>
  <c r="B26" i="6"/>
  <c r="C29" i="14"/>
  <c r="T29" i="14" s="1"/>
  <c r="C29" i="13"/>
  <c r="C29" i="6"/>
  <c r="B30" i="14"/>
  <c r="B30" i="13"/>
  <c r="D32" i="14"/>
  <c r="D32" i="6"/>
  <c r="D32" i="13"/>
  <c r="C33" i="14"/>
  <c r="T33" i="14" s="1"/>
  <c r="C33" i="13"/>
  <c r="C33" i="6"/>
  <c r="B34" i="14"/>
  <c r="B34" i="6"/>
  <c r="B34" i="13"/>
  <c r="C37" i="14"/>
  <c r="T37" i="14" s="1"/>
  <c r="C37" i="13"/>
  <c r="C37" i="6"/>
  <c r="B38" i="14"/>
  <c r="B38" i="6"/>
  <c r="B38" i="13"/>
  <c r="C41" i="14"/>
  <c r="T41" i="14" s="1"/>
  <c r="C41" i="13"/>
  <c r="C41" i="6"/>
  <c r="B42" i="14"/>
  <c r="B42" i="6"/>
  <c r="B42" i="13"/>
  <c r="D44" i="14"/>
  <c r="D44" i="6"/>
  <c r="D44" i="13"/>
  <c r="C45" i="14"/>
  <c r="T45" i="14" s="1"/>
  <c r="C45" i="13"/>
  <c r="C45" i="6"/>
  <c r="B46" i="14"/>
  <c r="B46" i="13"/>
  <c r="C49" i="14"/>
  <c r="T49" i="14" s="1"/>
  <c r="C49" i="6"/>
  <c r="C49" i="13"/>
  <c r="B50" i="14"/>
  <c r="B50" i="13"/>
  <c r="B50" i="6"/>
  <c r="C16" i="14"/>
  <c r="T16" i="14" s="1"/>
  <c r="C16" i="6"/>
  <c r="C16" i="13"/>
  <c r="B17" i="14"/>
  <c r="B17" i="13"/>
  <c r="B17" i="6"/>
  <c r="C20" i="14"/>
  <c r="T20" i="14" s="1"/>
  <c r="C20" i="6"/>
  <c r="C20" i="13"/>
  <c r="B21" i="14"/>
  <c r="B21" i="13"/>
  <c r="B21" i="6"/>
  <c r="C24" i="14"/>
  <c r="T24" i="14" s="1"/>
  <c r="C24" i="6"/>
  <c r="C24" i="13"/>
  <c r="B25" i="14"/>
  <c r="B25" i="13"/>
  <c r="B25" i="6"/>
  <c r="C28" i="14"/>
  <c r="T28" i="14" s="1"/>
  <c r="C28" i="6"/>
  <c r="C28" i="13"/>
  <c r="B29" i="14"/>
  <c r="B29" i="13"/>
  <c r="B29" i="6"/>
  <c r="C32" i="14"/>
  <c r="T32" i="14" s="1"/>
  <c r="C32" i="13"/>
  <c r="C32" i="6"/>
  <c r="B33" i="14"/>
  <c r="B33" i="13"/>
  <c r="B33" i="6"/>
  <c r="D35" i="14"/>
  <c r="D35" i="6"/>
  <c r="D35" i="13"/>
  <c r="C36" i="14"/>
  <c r="T36" i="14" s="1"/>
  <c r="C36" i="13"/>
  <c r="C36" i="6"/>
  <c r="B37" i="14"/>
  <c r="B37" i="13"/>
  <c r="B37" i="6"/>
  <c r="D39" i="14"/>
  <c r="D39" i="6"/>
  <c r="D39" i="13"/>
  <c r="C40" i="14"/>
  <c r="T40" i="14" s="1"/>
  <c r="C40" i="13"/>
  <c r="C40" i="6"/>
  <c r="B41" i="14"/>
  <c r="B41" i="13"/>
  <c r="B41" i="6"/>
  <c r="D43" i="13"/>
  <c r="C44" i="14"/>
  <c r="T44" i="14" s="1"/>
  <c r="C44" i="13"/>
  <c r="C44" i="6"/>
  <c r="B45" i="14"/>
  <c r="B45" i="13"/>
  <c r="B45" i="6"/>
  <c r="D47" i="6"/>
  <c r="C48" i="14"/>
  <c r="T48" i="14" s="1"/>
  <c r="C48" i="13"/>
  <c r="C48" i="6"/>
  <c r="B49" i="14"/>
  <c r="B49" i="6"/>
  <c r="B49" i="13"/>
  <c r="C52" i="14"/>
  <c r="T52" i="14" s="1"/>
  <c r="C52" i="6"/>
  <c r="C52" i="13"/>
  <c r="C15" i="14"/>
  <c r="T15" i="14" s="1"/>
  <c r="C15" i="6"/>
  <c r="C15" i="13"/>
  <c r="B16" i="14"/>
  <c r="B16" i="13"/>
  <c r="B16" i="6"/>
  <c r="C19" i="14"/>
  <c r="T19" i="14" s="1"/>
  <c r="C19" i="6"/>
  <c r="C19" i="13"/>
  <c r="B20" i="14"/>
  <c r="B20" i="13"/>
  <c r="B20" i="6"/>
  <c r="C23" i="14"/>
  <c r="T23" i="14" s="1"/>
  <c r="C23" i="6"/>
  <c r="C23" i="13"/>
  <c r="B24" i="14"/>
  <c r="B24" i="13"/>
  <c r="B24" i="6"/>
  <c r="C27" i="14"/>
  <c r="T27" i="14" s="1"/>
  <c r="C27" i="6"/>
  <c r="C27" i="13"/>
  <c r="B28" i="14"/>
  <c r="B28" i="13"/>
  <c r="B28" i="6"/>
  <c r="C31" i="14"/>
  <c r="T31" i="14" s="1"/>
  <c r="C31" i="6"/>
  <c r="C31" i="13"/>
  <c r="B32" i="14"/>
  <c r="B32" i="13"/>
  <c r="B32" i="6"/>
  <c r="C35" i="14"/>
  <c r="T35" i="14" s="1"/>
  <c r="C35" i="6"/>
  <c r="C35" i="13"/>
  <c r="B36" i="14"/>
  <c r="B36" i="13"/>
  <c r="B36" i="6"/>
  <c r="C39" i="14"/>
  <c r="T39" i="14" s="1"/>
  <c r="C39" i="6"/>
  <c r="C39" i="13"/>
  <c r="B40" i="14"/>
  <c r="B40" i="13"/>
  <c r="B40" i="6"/>
  <c r="C43" i="14"/>
  <c r="T43" i="14" s="1"/>
  <c r="C43" i="6"/>
  <c r="C43" i="13"/>
  <c r="B44" i="14"/>
  <c r="B44" i="13"/>
  <c r="B44" i="6"/>
  <c r="C47" i="14"/>
  <c r="T47" i="14" s="1"/>
  <c r="C47" i="13"/>
  <c r="C47" i="6"/>
  <c r="B48" i="14"/>
  <c r="B48" i="13"/>
  <c r="B48" i="6"/>
  <c r="C51" i="14"/>
  <c r="T51" i="14" s="1"/>
  <c r="C51" i="6"/>
  <c r="C51" i="13"/>
  <c r="B52" i="6"/>
  <c r="B52" i="14"/>
  <c r="B52" i="13"/>
  <c r="C17" i="14"/>
  <c r="T17" i="14" s="1"/>
  <c r="C17" i="13"/>
  <c r="C17" i="6"/>
  <c r="B15" i="14"/>
  <c r="B15" i="6"/>
  <c r="B15" i="13"/>
  <c r="C18" i="14"/>
  <c r="T18" i="14" s="1"/>
  <c r="C18" i="13"/>
  <c r="C18" i="6"/>
  <c r="B19" i="14"/>
  <c r="B19" i="6"/>
  <c r="B19" i="13"/>
  <c r="C22" i="14"/>
  <c r="T22" i="14" s="1"/>
  <c r="C22" i="13"/>
  <c r="C22" i="6"/>
  <c r="B23" i="14"/>
  <c r="B23" i="6"/>
  <c r="B23" i="13"/>
  <c r="C26" i="14"/>
  <c r="T26" i="14" s="1"/>
  <c r="C26" i="13"/>
  <c r="C26" i="6"/>
  <c r="B27" i="14"/>
  <c r="B27" i="6"/>
  <c r="B27" i="13"/>
  <c r="C30" i="14"/>
  <c r="T30" i="14" s="1"/>
  <c r="C30" i="6"/>
  <c r="C30" i="13"/>
  <c r="B31" i="14"/>
  <c r="B31" i="13"/>
  <c r="B31" i="6"/>
  <c r="C34" i="14"/>
  <c r="T34" i="14" s="1"/>
  <c r="C34" i="6"/>
  <c r="C34" i="13"/>
  <c r="B35" i="14"/>
  <c r="B35" i="13"/>
  <c r="B35" i="6"/>
  <c r="C38" i="14"/>
  <c r="T38" i="14" s="1"/>
  <c r="C38" i="6"/>
  <c r="C38" i="13"/>
  <c r="B39" i="14"/>
  <c r="B39" i="13"/>
  <c r="B39" i="6"/>
  <c r="C42" i="14"/>
  <c r="T42" i="14" s="1"/>
  <c r="C42" i="6"/>
  <c r="C42" i="13"/>
  <c r="B43" i="14"/>
  <c r="B43" i="13"/>
  <c r="B43" i="6"/>
  <c r="C46" i="14"/>
  <c r="T46" i="14" s="1"/>
  <c r="C46" i="6"/>
  <c r="C46" i="13"/>
  <c r="B47" i="14"/>
  <c r="B47" i="13"/>
  <c r="B47" i="6"/>
  <c r="C50" i="14"/>
  <c r="T50" i="14" s="1"/>
  <c r="C50" i="6"/>
  <c r="C50" i="13"/>
  <c r="B51" i="14"/>
  <c r="B51" i="13"/>
  <c r="B51" i="6"/>
  <c r="AS44" i="13" l="1"/>
  <c r="AR44" i="13"/>
  <c r="AR36" i="13"/>
  <c r="AR24" i="13"/>
  <c r="AR16" i="13"/>
  <c r="AS50" i="13"/>
  <c r="AR50" i="13"/>
  <c r="AS42" i="13"/>
  <c r="AR42" i="13"/>
  <c r="AR34" i="13"/>
  <c r="AS51" i="13"/>
  <c r="AR51" i="13"/>
  <c r="AS43" i="13"/>
  <c r="AR43" i="13"/>
  <c r="AR35" i="13"/>
  <c r="AR27" i="13"/>
  <c r="AR19" i="13"/>
  <c r="AS48" i="13"/>
  <c r="AR48" i="13"/>
  <c r="AR32" i="13"/>
  <c r="AS41" i="13"/>
  <c r="AR41" i="13"/>
  <c r="AR33" i="13"/>
  <c r="AR29" i="13"/>
  <c r="AR21" i="13"/>
  <c r="AR22" i="13"/>
  <c r="AS47" i="13"/>
  <c r="AR47" i="13"/>
  <c r="AS45" i="13"/>
  <c r="AR45" i="13"/>
  <c r="AS46" i="13"/>
  <c r="AR46" i="13"/>
  <c r="AS38" i="13"/>
  <c r="AR38" i="13"/>
  <c r="AR30" i="13"/>
  <c r="AS39" i="13"/>
  <c r="AR39" i="13"/>
  <c r="AR31" i="13"/>
  <c r="AR23" i="13"/>
  <c r="AR15" i="13"/>
  <c r="AS40" i="13"/>
  <c r="AR40" i="13"/>
  <c r="AS37" i="13"/>
  <c r="AR37" i="13"/>
  <c r="AR25" i="13"/>
  <c r="AR17" i="13"/>
  <c r="AR26" i="13"/>
  <c r="AR18" i="13"/>
  <c r="AS52" i="13"/>
  <c r="AR52" i="13"/>
  <c r="AR28" i="13"/>
  <c r="AR20" i="13"/>
  <c r="AS49" i="13"/>
  <c r="AR49" i="13"/>
  <c r="AP51" i="13"/>
  <c r="AP43" i="13"/>
  <c r="AP35" i="13"/>
  <c r="AP27" i="13"/>
  <c r="AP19" i="13"/>
  <c r="AP48" i="13"/>
  <c r="AP32" i="13"/>
  <c r="AP41" i="13"/>
  <c r="AP33" i="13"/>
  <c r="AS33" i="13" s="1"/>
  <c r="AP29" i="13"/>
  <c r="AP21" i="13"/>
  <c r="AS21" i="13" s="1"/>
  <c r="G21" i="24" s="1"/>
  <c r="AP26" i="13"/>
  <c r="AP47" i="13"/>
  <c r="AP44" i="13"/>
  <c r="AP36" i="13"/>
  <c r="AP24" i="13"/>
  <c r="AP16" i="13"/>
  <c r="AP45" i="13"/>
  <c r="AP50" i="13"/>
  <c r="AP42" i="13"/>
  <c r="AP34" i="13"/>
  <c r="AP22" i="13"/>
  <c r="AP17" i="13"/>
  <c r="AS17" i="13" s="1"/>
  <c r="G17" i="24" s="1"/>
  <c r="AP46" i="13"/>
  <c r="AP38" i="13"/>
  <c r="AP30" i="13"/>
  <c r="AP39" i="13"/>
  <c r="AP31" i="13"/>
  <c r="AS31" i="13" s="1"/>
  <c r="AP23" i="13"/>
  <c r="AS23" i="13" s="1"/>
  <c r="G23" i="24" s="1"/>
  <c r="AP15" i="13"/>
  <c r="AS15" i="13" s="1"/>
  <c r="G15" i="24" s="1"/>
  <c r="AP40" i="13"/>
  <c r="AP37" i="13"/>
  <c r="AP25" i="13"/>
  <c r="AP18" i="13"/>
  <c r="AP52" i="13"/>
  <c r="AP28" i="13"/>
  <c r="AP20" i="13"/>
  <c r="AP49" i="13"/>
  <c r="AT42" i="13"/>
  <c r="AT51" i="13"/>
  <c r="AT43" i="13"/>
  <c r="AT48" i="13"/>
  <c r="AT41" i="13"/>
  <c r="AT38" i="13"/>
  <c r="AT50" i="13"/>
  <c r="AT47" i="13"/>
  <c r="AT44" i="13"/>
  <c r="AT45" i="13"/>
  <c r="AT39" i="13"/>
  <c r="AT37" i="13"/>
  <c r="AT46" i="13"/>
  <c r="AT52" i="13"/>
  <c r="AT49" i="13"/>
  <c r="AN40" i="13"/>
  <c r="AT40" i="13"/>
  <c r="AN26" i="13"/>
  <c r="AN39" i="13"/>
  <c r="AU39" i="13"/>
  <c r="AV39" i="13" s="1"/>
  <c r="AN31" i="13"/>
  <c r="AN15" i="13"/>
  <c r="AU40" i="13"/>
  <c r="AN37" i="13"/>
  <c r="AU37" i="13"/>
  <c r="AN50" i="13"/>
  <c r="AU50" i="13"/>
  <c r="AV50" i="13" s="1"/>
  <c r="AN42" i="13"/>
  <c r="AU42" i="13"/>
  <c r="AV42" i="13" s="1"/>
  <c r="AN22" i="13"/>
  <c r="AN17" i="13"/>
  <c r="AN51" i="13"/>
  <c r="AU51" i="13"/>
  <c r="AV51" i="13" s="1"/>
  <c r="AN43" i="13"/>
  <c r="AU43" i="13"/>
  <c r="AV43" i="13" s="1"/>
  <c r="AN35" i="13"/>
  <c r="AN27" i="13"/>
  <c r="AN19" i="13"/>
  <c r="AN48" i="13"/>
  <c r="AU48" i="13"/>
  <c r="AV48" i="13" s="1"/>
  <c r="AN32" i="13"/>
  <c r="AN41" i="13"/>
  <c r="AU41" i="13"/>
  <c r="AN33" i="13"/>
  <c r="AN29" i="13"/>
  <c r="AN21" i="13"/>
  <c r="AN18" i="13"/>
  <c r="AN23" i="13"/>
  <c r="AN25" i="13"/>
  <c r="AN34" i="13"/>
  <c r="AN52" i="13"/>
  <c r="AU52" i="13"/>
  <c r="AV52" i="13" s="1"/>
  <c r="AN28" i="13"/>
  <c r="AN20" i="13"/>
  <c r="AN49" i="13"/>
  <c r="AU49" i="13"/>
  <c r="AV49" i="13" s="1"/>
  <c r="AN46" i="13"/>
  <c r="AU46" i="13"/>
  <c r="AV46" i="13" s="1"/>
  <c r="AN38" i="13"/>
  <c r="AU38" i="13"/>
  <c r="AV38" i="13" s="1"/>
  <c r="AN30" i="13"/>
  <c r="AN47" i="13"/>
  <c r="AU47" i="13"/>
  <c r="AV47" i="13" s="1"/>
  <c r="AN44" i="13"/>
  <c r="AU44" i="13"/>
  <c r="AN36" i="13"/>
  <c r="AN24" i="13"/>
  <c r="AN16" i="13"/>
  <c r="AN45" i="13"/>
  <c r="AU45" i="13"/>
  <c r="AV45" i="13" s="1"/>
  <c r="D31" i="6"/>
  <c r="D36" i="14"/>
  <c r="D48" i="13"/>
  <c r="D28" i="13"/>
  <c r="D27" i="6"/>
  <c r="D20" i="13"/>
  <c r="D20" i="14"/>
  <c r="D23" i="14"/>
  <c r="D22" i="14"/>
  <c r="D15" i="14"/>
  <c r="D31" i="14"/>
  <c r="D27" i="14"/>
  <c r="D27" i="13"/>
  <c r="AY42" i="13"/>
  <c r="U42" i="6"/>
  <c r="Z42" i="14"/>
  <c r="AY26" i="13"/>
  <c r="U26" i="6"/>
  <c r="Z26" i="14"/>
  <c r="AY46" i="13"/>
  <c r="U46" i="6"/>
  <c r="Z46" i="14"/>
  <c r="Z17" i="14"/>
  <c r="AY17" i="13"/>
  <c r="U17" i="6"/>
  <c r="Z13" i="14"/>
  <c r="AY13" i="13"/>
  <c r="U13" i="6"/>
  <c r="AY50" i="13"/>
  <c r="U50" i="6"/>
  <c r="Z50" i="14"/>
  <c r="AY34" i="13"/>
  <c r="U34" i="6"/>
  <c r="Z34" i="14"/>
  <c r="AY22" i="13"/>
  <c r="U22" i="6"/>
  <c r="Z22" i="14"/>
  <c r="AY38" i="13"/>
  <c r="U38" i="6"/>
  <c r="Z38" i="14"/>
  <c r="AY18" i="13"/>
  <c r="U18" i="6"/>
  <c r="Z18" i="14"/>
  <c r="AY30" i="13"/>
  <c r="U30" i="6"/>
  <c r="Z30" i="14"/>
  <c r="D47" i="13"/>
  <c r="D23" i="6"/>
  <c r="D15" i="6"/>
  <c r="D48" i="6"/>
  <c r="D36" i="6"/>
  <c r="D26" i="6"/>
  <c r="D31" i="13"/>
  <c r="D23" i="13"/>
  <c r="D15" i="13"/>
  <c r="D36" i="13"/>
  <c r="D47" i="14"/>
  <c r="D52" i="13"/>
  <c r="D48" i="14"/>
  <c r="D16" i="14"/>
  <c r="D43" i="6"/>
  <c r="D28" i="14"/>
  <c r="D20" i="6"/>
  <c r="D50" i="6"/>
  <c r="D40" i="14"/>
  <c r="D18" i="13"/>
  <c r="D40" i="13"/>
  <c r="D16" i="13"/>
  <c r="D30" i="6"/>
  <c r="D51" i="6"/>
  <c r="D24" i="13"/>
  <c r="D26" i="14"/>
  <c r="D51" i="14"/>
  <c r="D52" i="14"/>
  <c r="D24" i="14"/>
  <c r="D18" i="6"/>
  <c r="D30" i="13"/>
  <c r="D52" i="6"/>
  <c r="D40" i="6"/>
  <c r="D28" i="6"/>
  <c r="D16" i="6"/>
  <c r="D18" i="14"/>
  <c r="D26" i="13"/>
  <c r="D30" i="14"/>
  <c r="D11" i="13"/>
  <c r="D19" i="13"/>
  <c r="D22" i="6"/>
  <c r="D9" i="14"/>
  <c r="D10" i="13"/>
  <c r="D50" i="13"/>
  <c r="D19" i="14"/>
  <c r="D50" i="14"/>
  <c r="D22" i="13"/>
  <c r="B9" i="14"/>
  <c r="B9" i="6"/>
  <c r="B9" i="13"/>
  <c r="D37" i="14"/>
  <c r="D37" i="13"/>
  <c r="D37" i="6"/>
  <c r="B46" i="6"/>
  <c r="S46" i="6"/>
  <c r="R46" i="6"/>
  <c r="N42" i="14"/>
  <c r="W42" i="14"/>
  <c r="M42" i="14"/>
  <c r="Q42" i="14"/>
  <c r="B30" i="6"/>
  <c r="R30" i="6"/>
  <c r="S30" i="6" s="1"/>
  <c r="W18" i="14"/>
  <c r="Q18" i="14"/>
  <c r="M18" i="14"/>
  <c r="N18" i="14" s="1"/>
  <c r="D34" i="14"/>
  <c r="D34" i="6"/>
  <c r="D34" i="13"/>
  <c r="N47" i="14"/>
  <c r="W47" i="14"/>
  <c r="M47" i="14"/>
  <c r="Q47" i="14"/>
  <c r="N39" i="14"/>
  <c r="W39" i="14"/>
  <c r="M39" i="14"/>
  <c r="Q39" i="14"/>
  <c r="R27" i="6"/>
  <c r="S27" i="6" s="1"/>
  <c r="R44" i="6"/>
  <c r="S44" i="6"/>
  <c r="W16" i="14"/>
  <c r="M16" i="14"/>
  <c r="N16" i="14" s="1"/>
  <c r="Q16" i="14"/>
  <c r="N49" i="14"/>
  <c r="W49" i="14"/>
  <c r="Q49" i="14"/>
  <c r="M49" i="14"/>
  <c r="N37" i="14"/>
  <c r="W37" i="14"/>
  <c r="Q37" i="14"/>
  <c r="M37" i="14"/>
  <c r="R33" i="6"/>
  <c r="S33" i="6" s="1"/>
  <c r="W25" i="14"/>
  <c r="Q25" i="14"/>
  <c r="M25" i="14"/>
  <c r="N25" i="14" s="1"/>
  <c r="R21" i="6"/>
  <c r="S21" i="6" s="1"/>
  <c r="C13" i="14"/>
  <c r="T13" i="14" s="1"/>
  <c r="C13" i="6"/>
  <c r="C13" i="13"/>
  <c r="B14" i="14"/>
  <c r="B14" i="13"/>
  <c r="D49" i="14"/>
  <c r="D49" i="6"/>
  <c r="D49" i="13"/>
  <c r="D33" i="14"/>
  <c r="D33" i="13"/>
  <c r="D33" i="6"/>
  <c r="D17" i="14"/>
  <c r="D17" i="6"/>
  <c r="D17" i="13"/>
  <c r="R22" i="6"/>
  <c r="S22" i="6" s="1"/>
  <c r="R17" i="6"/>
  <c r="S17" i="6" s="1"/>
  <c r="D38" i="14"/>
  <c r="D38" i="6"/>
  <c r="D38" i="13"/>
  <c r="R52" i="6"/>
  <c r="S52" i="6"/>
  <c r="N44" i="14"/>
  <c r="W44" i="14"/>
  <c r="M44" i="14"/>
  <c r="Q44" i="14"/>
  <c r="R40" i="6"/>
  <c r="S40" i="6"/>
  <c r="W28" i="14"/>
  <c r="M28" i="14"/>
  <c r="N28" i="14" s="1"/>
  <c r="Q28" i="14"/>
  <c r="R20" i="6"/>
  <c r="S20" i="6" s="1"/>
  <c r="R45" i="6"/>
  <c r="S45" i="6"/>
  <c r="W33" i="14"/>
  <c r="Q33" i="14"/>
  <c r="M33" i="14"/>
  <c r="N33" i="14" s="1"/>
  <c r="W21" i="14"/>
  <c r="Q21" i="14"/>
  <c r="M21" i="14"/>
  <c r="N21" i="14" s="1"/>
  <c r="B10" i="14"/>
  <c r="B10" i="6"/>
  <c r="B10" i="13"/>
  <c r="D21" i="14"/>
  <c r="D21" i="6"/>
  <c r="D21" i="13"/>
  <c r="W34" i="14"/>
  <c r="Q34" i="14"/>
  <c r="M34" i="14"/>
  <c r="N34" i="14" s="1"/>
  <c r="S43" i="6"/>
  <c r="R43" i="6"/>
  <c r="R35" i="6"/>
  <c r="S35" i="6" s="1"/>
  <c r="W31" i="14"/>
  <c r="M31" i="14"/>
  <c r="N31" i="14" s="1"/>
  <c r="Q31" i="14"/>
  <c r="W23" i="14"/>
  <c r="M23" i="14"/>
  <c r="N23" i="14" s="1"/>
  <c r="Q23" i="14"/>
  <c r="W15" i="14"/>
  <c r="M15" i="14"/>
  <c r="N15" i="14" s="1"/>
  <c r="Q15" i="14"/>
  <c r="R24" i="6"/>
  <c r="S24" i="6" s="1"/>
  <c r="C12" i="14"/>
  <c r="T12" i="14" s="1"/>
  <c r="C12" i="6"/>
  <c r="C12" i="13"/>
  <c r="B13" i="14"/>
  <c r="B13" i="13"/>
  <c r="B13" i="6"/>
  <c r="D45" i="14"/>
  <c r="D45" i="13"/>
  <c r="D45" i="6"/>
  <c r="D29" i="14"/>
  <c r="D29" i="6"/>
  <c r="D29" i="13"/>
  <c r="S50" i="6"/>
  <c r="R50" i="6"/>
  <c r="N46" i="14"/>
  <c r="W46" i="14"/>
  <c r="Q46" i="14"/>
  <c r="M46" i="14"/>
  <c r="R42" i="6"/>
  <c r="S42" i="6"/>
  <c r="T42" i="6" s="1"/>
  <c r="N38" i="14"/>
  <c r="W38" i="14"/>
  <c r="Q38" i="14"/>
  <c r="M38" i="14"/>
  <c r="R34" i="6"/>
  <c r="S34" i="6" s="1"/>
  <c r="W30" i="14"/>
  <c r="M30" i="14"/>
  <c r="N30" i="14" s="1"/>
  <c r="Q30" i="14"/>
  <c r="W22" i="14"/>
  <c r="M22" i="14"/>
  <c r="N22" i="14" s="1"/>
  <c r="Q22" i="14"/>
  <c r="W17" i="14"/>
  <c r="Q17" i="14"/>
  <c r="M17" i="14"/>
  <c r="N17" i="14" s="1"/>
  <c r="D42" i="14"/>
  <c r="D42" i="6"/>
  <c r="D42" i="13"/>
  <c r="N51" i="14"/>
  <c r="W51" i="14"/>
  <c r="M51" i="14"/>
  <c r="Q51" i="14"/>
  <c r="N43" i="14"/>
  <c r="W43" i="14"/>
  <c r="M43" i="14"/>
  <c r="Q43" i="14"/>
  <c r="S39" i="6"/>
  <c r="R39" i="6"/>
  <c r="W35" i="14"/>
  <c r="M35" i="14"/>
  <c r="N35" i="14" s="1"/>
  <c r="Q35" i="14"/>
  <c r="R31" i="6"/>
  <c r="S31" i="6" s="1"/>
  <c r="W27" i="14"/>
  <c r="M27" i="14"/>
  <c r="N27" i="14" s="1"/>
  <c r="Q27" i="14"/>
  <c r="R23" i="6"/>
  <c r="S23" i="6" s="1"/>
  <c r="W19" i="14"/>
  <c r="M19" i="14"/>
  <c r="N19" i="14" s="1"/>
  <c r="Q19" i="14"/>
  <c r="R15" i="6"/>
  <c r="S15" i="6" s="1"/>
  <c r="N40" i="14"/>
  <c r="W40" i="14"/>
  <c r="M40" i="14"/>
  <c r="Q40" i="14"/>
  <c r="R36" i="6"/>
  <c r="S36" i="6" s="1"/>
  <c r="W24" i="14"/>
  <c r="M24" i="14"/>
  <c r="N24" i="14" s="1"/>
  <c r="Q24" i="14"/>
  <c r="R16" i="6"/>
  <c r="S16" i="6" s="1"/>
  <c r="R49" i="6"/>
  <c r="S49" i="6"/>
  <c r="N45" i="14"/>
  <c r="W45" i="14"/>
  <c r="Q45" i="14"/>
  <c r="M45" i="14"/>
  <c r="R41" i="6"/>
  <c r="S41" i="6"/>
  <c r="R29" i="6"/>
  <c r="S29" i="6" s="1"/>
  <c r="B11" i="14"/>
  <c r="B11" i="6"/>
  <c r="B11" i="13"/>
  <c r="C14" i="14"/>
  <c r="T14" i="14" s="1"/>
  <c r="C14" i="13"/>
  <c r="C14" i="6"/>
  <c r="N50" i="14"/>
  <c r="W50" i="14"/>
  <c r="M50" i="14"/>
  <c r="Q50" i="14"/>
  <c r="R38" i="6"/>
  <c r="S38" i="6"/>
  <c r="W26" i="14"/>
  <c r="Q26" i="14"/>
  <c r="M26" i="14"/>
  <c r="N26" i="14" s="1"/>
  <c r="R19" i="6"/>
  <c r="S19" i="6" s="1"/>
  <c r="N48" i="14"/>
  <c r="W48" i="14"/>
  <c r="M48" i="14"/>
  <c r="Q48" i="14"/>
  <c r="W32" i="14"/>
  <c r="M32" i="14"/>
  <c r="N32" i="14" s="1"/>
  <c r="Q32" i="14"/>
  <c r="C9" i="14"/>
  <c r="T9" i="14" s="1"/>
  <c r="C9" i="6"/>
  <c r="R9" i="6" s="1"/>
  <c r="C9" i="13"/>
  <c r="AR9" i="13" s="1"/>
  <c r="C10" i="14"/>
  <c r="T10" i="14" s="1"/>
  <c r="C10" i="13"/>
  <c r="AR10" i="13" s="1"/>
  <c r="C10" i="6"/>
  <c r="C11" i="14"/>
  <c r="T11" i="14" s="1"/>
  <c r="C11" i="6"/>
  <c r="R11" i="6" s="1"/>
  <c r="C11" i="13"/>
  <c r="AR11" i="13" s="1"/>
  <c r="B12" i="14"/>
  <c r="B12" i="6"/>
  <c r="B12" i="13"/>
  <c r="D41" i="14"/>
  <c r="D41" i="13"/>
  <c r="D41" i="6"/>
  <c r="D25" i="14"/>
  <c r="D25" i="6"/>
  <c r="D25" i="13"/>
  <c r="R26" i="6"/>
  <c r="S26" i="6" s="1"/>
  <c r="R18" i="6"/>
  <c r="S18" i="6" s="1"/>
  <c r="D46" i="14"/>
  <c r="D46" i="6"/>
  <c r="D46" i="13"/>
  <c r="S51" i="6"/>
  <c r="R51" i="6"/>
  <c r="R47" i="6"/>
  <c r="S47" i="6"/>
  <c r="N52" i="14"/>
  <c r="W52" i="14"/>
  <c r="M52" i="14"/>
  <c r="Q52" i="14"/>
  <c r="R48" i="6"/>
  <c r="S48" i="6"/>
  <c r="W36" i="14"/>
  <c r="M36" i="14"/>
  <c r="N36" i="14" s="1"/>
  <c r="Q36" i="14"/>
  <c r="R32" i="6"/>
  <c r="S32" i="6" s="1"/>
  <c r="R28" i="6"/>
  <c r="S28" i="6" s="1"/>
  <c r="W20" i="14"/>
  <c r="M20" i="14"/>
  <c r="N20" i="14" s="1"/>
  <c r="Q20" i="14"/>
  <c r="N41" i="14"/>
  <c r="W41" i="14"/>
  <c r="Q41" i="14"/>
  <c r="M41" i="14"/>
  <c r="R37" i="6"/>
  <c r="S37" i="6"/>
  <c r="W29" i="14"/>
  <c r="Q29" i="14"/>
  <c r="M29" i="14"/>
  <c r="N29" i="14" s="1"/>
  <c r="R25" i="6"/>
  <c r="S25" i="6" s="1"/>
  <c r="B6" i="2"/>
  <c r="B4" i="2"/>
  <c r="B3" i="2"/>
  <c r="B2" i="2"/>
  <c r="M33" i="3"/>
  <c r="AS22" i="13" l="1"/>
  <c r="G22" i="24" s="1"/>
  <c r="AT21" i="13"/>
  <c r="AU21" i="13" s="1"/>
  <c r="AV21" i="13" s="1"/>
  <c r="I21" i="24" s="1"/>
  <c r="AT23" i="13"/>
  <c r="H23" i="24" s="1"/>
  <c r="AS30" i="13"/>
  <c r="G30" i="24" s="1"/>
  <c r="AS18" i="13"/>
  <c r="G18" i="24" s="1"/>
  <c r="AS25" i="13"/>
  <c r="G25" i="24" s="1"/>
  <c r="AS34" i="13"/>
  <c r="G34" i="24" s="1"/>
  <c r="AS16" i="13"/>
  <c r="G16" i="24" s="1"/>
  <c r="AS19" i="13"/>
  <c r="G19" i="24" s="1"/>
  <c r="AS28" i="13"/>
  <c r="G28" i="24" s="1"/>
  <c r="AS26" i="13"/>
  <c r="G26" i="24" s="1"/>
  <c r="AS36" i="13"/>
  <c r="G36" i="24" s="1"/>
  <c r="AS35" i="13"/>
  <c r="G35" i="24" s="1"/>
  <c r="AS29" i="13"/>
  <c r="G29" i="24" s="1"/>
  <c r="AS20" i="13"/>
  <c r="G20" i="24" s="1"/>
  <c r="AT15" i="13"/>
  <c r="H15" i="24" s="1"/>
  <c r="AS24" i="13"/>
  <c r="G24" i="24" s="1"/>
  <c r="AS27" i="13"/>
  <c r="G27" i="24" s="1"/>
  <c r="AS32" i="13"/>
  <c r="G32" i="24" s="1"/>
  <c r="AT17" i="13"/>
  <c r="G33" i="24"/>
  <c r="AT33" i="13"/>
  <c r="G31" i="24"/>
  <c r="AT31" i="13"/>
  <c r="O41" i="14"/>
  <c r="P41" i="14"/>
  <c r="P36" i="14"/>
  <c r="O36" i="14"/>
  <c r="O38" i="14"/>
  <c r="P38" i="14"/>
  <c r="O33" i="14"/>
  <c r="P33" i="14"/>
  <c r="O26" i="14"/>
  <c r="P26" i="14"/>
  <c r="O45" i="14"/>
  <c r="P45" i="14"/>
  <c r="P24" i="14"/>
  <c r="O24" i="14"/>
  <c r="O19" i="14"/>
  <c r="P19" i="14"/>
  <c r="O35" i="14"/>
  <c r="P35" i="14"/>
  <c r="O37" i="14"/>
  <c r="P37" i="14"/>
  <c r="O49" i="14"/>
  <c r="P49" i="14"/>
  <c r="P16" i="14"/>
  <c r="O16" i="14"/>
  <c r="O39" i="14"/>
  <c r="P39" i="14"/>
  <c r="O47" i="14"/>
  <c r="P47" i="14"/>
  <c r="P20" i="14"/>
  <c r="O20" i="14"/>
  <c r="O18" i="14"/>
  <c r="P18" i="14"/>
  <c r="P32" i="14"/>
  <c r="O32" i="14"/>
  <c r="P48" i="14"/>
  <c r="O48" i="14"/>
  <c r="O50" i="14"/>
  <c r="P50" i="14"/>
  <c r="P40" i="14"/>
  <c r="O40" i="14"/>
  <c r="O27" i="14"/>
  <c r="P27" i="14"/>
  <c r="O43" i="14"/>
  <c r="P43" i="14"/>
  <c r="O51" i="14"/>
  <c r="P51" i="14"/>
  <c r="O25" i="14"/>
  <c r="P25" i="14"/>
  <c r="O42" i="14"/>
  <c r="P42" i="14"/>
  <c r="O21" i="14"/>
  <c r="P21" i="14"/>
  <c r="P28" i="14"/>
  <c r="O28" i="14"/>
  <c r="O29" i="14"/>
  <c r="P29" i="14"/>
  <c r="P52" i="14"/>
  <c r="O52" i="14"/>
  <c r="O17" i="14"/>
  <c r="P17" i="14"/>
  <c r="O22" i="14"/>
  <c r="P22" i="14"/>
  <c r="O30" i="14"/>
  <c r="P30" i="14"/>
  <c r="O46" i="14"/>
  <c r="P46" i="14"/>
  <c r="O15" i="14"/>
  <c r="P15" i="14"/>
  <c r="O23" i="14"/>
  <c r="P23" i="14"/>
  <c r="O31" i="14"/>
  <c r="P31" i="14"/>
  <c r="O34" i="14"/>
  <c r="P34" i="14"/>
  <c r="P44" i="14"/>
  <c r="O44" i="14"/>
  <c r="AR14" i="13"/>
  <c r="AR13" i="13"/>
  <c r="AR12" i="13"/>
  <c r="AP11" i="13"/>
  <c r="AP10" i="13"/>
  <c r="AP13" i="13"/>
  <c r="AP12" i="13"/>
  <c r="AP9" i="13"/>
  <c r="AP14" i="13"/>
  <c r="AS14" i="13" s="1"/>
  <c r="G14" i="24" s="1"/>
  <c r="V42" i="6"/>
  <c r="K42" i="24"/>
  <c r="AN13" i="13"/>
  <c r="AN14" i="13"/>
  <c r="AT14" i="13" s="1"/>
  <c r="AN11" i="13"/>
  <c r="AN10" i="13"/>
  <c r="AN12" i="13"/>
  <c r="AN9" i="13"/>
  <c r="D9" i="13"/>
  <c r="D11" i="14"/>
  <c r="AY10" i="13"/>
  <c r="U10" i="6"/>
  <c r="Z10" i="14"/>
  <c r="U12" i="6"/>
  <c r="Z12" i="14"/>
  <c r="AY12" i="13"/>
  <c r="U11" i="6"/>
  <c r="Z11" i="14"/>
  <c r="AY11" i="13"/>
  <c r="AY8" i="13"/>
  <c r="U8" i="6"/>
  <c r="Z8" i="14"/>
  <c r="Z9" i="14"/>
  <c r="AY9" i="13"/>
  <c r="U9" i="6"/>
  <c r="AY14" i="13"/>
  <c r="U14" i="6"/>
  <c r="Z14" i="14"/>
  <c r="D9" i="6"/>
  <c r="D13" i="14"/>
  <c r="D10" i="14"/>
  <c r="T32" i="6"/>
  <c r="D12" i="14"/>
  <c r="D11" i="6"/>
  <c r="D13" i="13"/>
  <c r="D10" i="6"/>
  <c r="D12" i="13"/>
  <c r="T46" i="6"/>
  <c r="D13" i="6"/>
  <c r="D12" i="6"/>
  <c r="T49" i="6"/>
  <c r="R12" i="6"/>
  <c r="S12" i="6" s="1"/>
  <c r="T41" i="6"/>
  <c r="T51" i="6"/>
  <c r="R13" i="6"/>
  <c r="S13" i="6" s="1"/>
  <c r="T40" i="6"/>
  <c r="B8" i="14"/>
  <c r="B8" i="6"/>
  <c r="B8" i="13"/>
  <c r="T39" i="6"/>
  <c r="T34" i="6"/>
  <c r="W14" i="14"/>
  <c r="M14" i="14"/>
  <c r="N14" i="14" s="1"/>
  <c r="Q14" i="14"/>
  <c r="T25" i="6"/>
  <c r="T37" i="6"/>
  <c r="T18" i="6"/>
  <c r="T26" i="6"/>
  <c r="T28" i="6"/>
  <c r="T17" i="6"/>
  <c r="T24" i="6"/>
  <c r="T36" i="6"/>
  <c r="T35" i="6"/>
  <c r="T43" i="6"/>
  <c r="D14" i="14"/>
  <c r="D14" i="13"/>
  <c r="D14" i="6"/>
  <c r="T31" i="6"/>
  <c r="T50" i="6"/>
  <c r="R10" i="6"/>
  <c r="S10" i="6" s="1"/>
  <c r="T29" i="6"/>
  <c r="T15" i="6"/>
  <c r="M10" i="14"/>
  <c r="Q10" i="14"/>
  <c r="W10" i="14"/>
  <c r="T20" i="6"/>
  <c r="W12" i="14"/>
  <c r="M12" i="14"/>
  <c r="N12" i="14" s="1"/>
  <c r="Q12" i="14"/>
  <c r="T22" i="6"/>
  <c r="T33" i="6"/>
  <c r="T19" i="6"/>
  <c r="T30" i="6"/>
  <c r="W13" i="14"/>
  <c r="Q13" i="14"/>
  <c r="M13" i="14"/>
  <c r="N13" i="14" s="1"/>
  <c r="T45" i="6"/>
  <c r="C8" i="14"/>
  <c r="T8" i="14" s="1"/>
  <c r="C8" i="6"/>
  <c r="R8" i="6" s="1"/>
  <c r="C8" i="13"/>
  <c r="AR8" i="13" s="1"/>
  <c r="B14" i="6"/>
  <c r="R14" i="6"/>
  <c r="S14" i="6" s="1"/>
  <c r="T48" i="6"/>
  <c r="T21" i="6"/>
  <c r="T16" i="6"/>
  <c r="T44" i="6"/>
  <c r="T23" i="6"/>
  <c r="W11" i="14"/>
  <c r="Q11" i="14"/>
  <c r="M11" i="14"/>
  <c r="W9" i="14"/>
  <c r="Q9" i="14"/>
  <c r="M9" i="14"/>
  <c r="T52" i="6"/>
  <c r="T47" i="6"/>
  <c r="T27" i="6"/>
  <c r="T38" i="6"/>
  <c r="AS12" i="13" l="1"/>
  <c r="G12" i="24" s="1"/>
  <c r="AT30" i="13"/>
  <c r="H30" i="24" s="1"/>
  <c r="AT22" i="13"/>
  <c r="H22" i="24" s="1"/>
  <c r="H21" i="24"/>
  <c r="AT16" i="13"/>
  <c r="H16" i="24" s="1"/>
  <c r="AU23" i="13"/>
  <c r="AV23" i="13" s="1"/>
  <c r="I23" i="24" s="1"/>
  <c r="AT25" i="13"/>
  <c r="H25" i="24" s="1"/>
  <c r="AT18" i="13"/>
  <c r="AT19" i="13"/>
  <c r="H19" i="24" s="1"/>
  <c r="AT34" i="13"/>
  <c r="AU34" i="13" s="1"/>
  <c r="AV34" i="13" s="1"/>
  <c r="I34" i="24" s="1"/>
  <c r="AT28" i="13"/>
  <c r="AU15" i="13"/>
  <c r="AV15" i="13" s="1"/>
  <c r="I15" i="24" s="1"/>
  <c r="AT26" i="13"/>
  <c r="AU26" i="13" s="1"/>
  <c r="AV26" i="13" s="1"/>
  <c r="I26" i="24" s="1"/>
  <c r="AT36" i="13"/>
  <c r="AT35" i="13"/>
  <c r="AU22" i="13"/>
  <c r="AV22" i="13" s="1"/>
  <c r="I22" i="24" s="1"/>
  <c r="AU30" i="13"/>
  <c r="AT20" i="13"/>
  <c r="H20" i="24" s="1"/>
  <c r="AT29" i="13"/>
  <c r="AT27" i="13"/>
  <c r="AT32" i="13"/>
  <c r="AT24" i="13"/>
  <c r="AS13" i="13"/>
  <c r="G13" i="24" s="1"/>
  <c r="H14" i="24"/>
  <c r="AU14" i="13"/>
  <c r="AV14" i="13" s="1"/>
  <c r="I14" i="24" s="1"/>
  <c r="H33" i="24"/>
  <c r="AU33" i="13"/>
  <c r="AV33" i="13" s="1"/>
  <c r="I33" i="24" s="1"/>
  <c r="H31" i="24"/>
  <c r="AU31" i="13"/>
  <c r="H17" i="24"/>
  <c r="AU17" i="13"/>
  <c r="AV17" i="13" s="1"/>
  <c r="I17" i="24" s="1"/>
  <c r="O13" i="14"/>
  <c r="P13" i="14"/>
  <c r="P12" i="14"/>
  <c r="O12" i="14"/>
  <c r="O14" i="14"/>
  <c r="P14" i="14"/>
  <c r="AS10" i="13"/>
  <c r="G10" i="24" s="1"/>
  <c r="AS9" i="13"/>
  <c r="G9" i="24" s="1"/>
  <c r="AS11" i="13"/>
  <c r="G11" i="24" s="1"/>
  <c r="AP8" i="13"/>
  <c r="AA18" i="14"/>
  <c r="L18" i="24"/>
  <c r="V27" i="6"/>
  <c r="K27" i="24"/>
  <c r="AA19" i="14"/>
  <c r="L19" i="24"/>
  <c r="V16" i="6"/>
  <c r="K16" i="24"/>
  <c r="AA51" i="14"/>
  <c r="L51" i="24"/>
  <c r="V38" i="6"/>
  <c r="K38" i="24"/>
  <c r="AA31" i="14"/>
  <c r="L31" i="24"/>
  <c r="AA22" i="14"/>
  <c r="L22" i="24"/>
  <c r="V47" i="6"/>
  <c r="K47" i="24"/>
  <c r="V44" i="6"/>
  <c r="K44" i="24"/>
  <c r="AA40" i="14"/>
  <c r="L40" i="24"/>
  <c r="V45" i="6"/>
  <c r="K45" i="24"/>
  <c r="V22" i="6"/>
  <c r="K22" i="24"/>
  <c r="AA45" i="14"/>
  <c r="L45" i="24"/>
  <c r="AA41" i="14"/>
  <c r="L41" i="24"/>
  <c r="V50" i="6"/>
  <c r="K50" i="24"/>
  <c r="V36" i="6"/>
  <c r="K36" i="24"/>
  <c r="V17" i="6"/>
  <c r="K17" i="24"/>
  <c r="V18" i="6"/>
  <c r="K18" i="24"/>
  <c r="V25" i="6"/>
  <c r="K25" i="24"/>
  <c r="AA42" i="14"/>
  <c r="L42" i="24"/>
  <c r="AA39" i="14"/>
  <c r="L39" i="24"/>
  <c r="AA29" i="14"/>
  <c r="L29" i="24"/>
  <c r="V46" i="6"/>
  <c r="K46" i="24"/>
  <c r="AA44" i="14"/>
  <c r="L44" i="24"/>
  <c r="AA30" i="14"/>
  <c r="L30" i="24"/>
  <c r="V52" i="6"/>
  <c r="K52" i="24"/>
  <c r="AA32" i="14"/>
  <c r="L32" i="24"/>
  <c r="V23" i="6"/>
  <c r="K23" i="24"/>
  <c r="AA20" i="14"/>
  <c r="L20" i="24"/>
  <c r="AA34" i="14"/>
  <c r="L34" i="24"/>
  <c r="V48" i="6"/>
  <c r="K48" i="24"/>
  <c r="V33" i="6"/>
  <c r="K33" i="24"/>
  <c r="AA43" i="14"/>
  <c r="L43" i="24"/>
  <c r="V20" i="6"/>
  <c r="K20" i="24"/>
  <c r="V15" i="6"/>
  <c r="K15" i="24"/>
  <c r="AA37" i="14"/>
  <c r="L37" i="24"/>
  <c r="V35" i="6"/>
  <c r="K35" i="24"/>
  <c r="V24" i="6"/>
  <c r="K24" i="24"/>
  <c r="V28" i="6"/>
  <c r="K28" i="24"/>
  <c r="V26" i="6"/>
  <c r="K26" i="24"/>
  <c r="V37" i="6"/>
  <c r="K37" i="24"/>
  <c r="AA52" i="14"/>
  <c r="L52" i="24"/>
  <c r="AA16" i="14"/>
  <c r="L16" i="24"/>
  <c r="AA33" i="14"/>
  <c r="L33" i="24"/>
  <c r="AA23" i="14"/>
  <c r="L23" i="24"/>
  <c r="AA38" i="14"/>
  <c r="L38" i="24"/>
  <c r="V49" i="6"/>
  <c r="K49" i="24"/>
  <c r="AA47" i="14"/>
  <c r="L47" i="24"/>
  <c r="AA17" i="14"/>
  <c r="L17" i="24"/>
  <c r="V21" i="6"/>
  <c r="K21" i="24"/>
  <c r="V19" i="6"/>
  <c r="K19" i="24"/>
  <c r="AA48" i="14"/>
  <c r="L48" i="24"/>
  <c r="V29" i="6"/>
  <c r="K29" i="24"/>
  <c r="V43" i="6"/>
  <c r="K43" i="24"/>
  <c r="V39" i="6"/>
  <c r="K39" i="24"/>
  <c r="V40" i="6"/>
  <c r="K40" i="24"/>
  <c r="V41" i="6"/>
  <c r="K41" i="24"/>
  <c r="V32" i="6"/>
  <c r="K32" i="24"/>
  <c r="AA26" i="14"/>
  <c r="L26" i="24"/>
  <c r="AA36" i="14"/>
  <c r="L36" i="24"/>
  <c r="AA27" i="14"/>
  <c r="L27" i="24"/>
  <c r="V30" i="6"/>
  <c r="K30" i="24"/>
  <c r="AA24" i="14"/>
  <c r="L24" i="24"/>
  <c r="V31" i="6"/>
  <c r="K31" i="24"/>
  <c r="AA49" i="14"/>
  <c r="L49" i="24"/>
  <c r="AA28" i="14"/>
  <c r="L28" i="24"/>
  <c r="AA15" i="14"/>
  <c r="L15" i="24"/>
  <c r="AA46" i="14"/>
  <c r="L46" i="24"/>
  <c r="AA35" i="14"/>
  <c r="L35" i="24"/>
  <c r="V34" i="6"/>
  <c r="K34" i="24"/>
  <c r="AA25" i="14"/>
  <c r="L25" i="24"/>
  <c r="V51" i="6"/>
  <c r="K51" i="24"/>
  <c r="AA21" i="14"/>
  <c r="L21" i="24"/>
  <c r="AA50" i="14"/>
  <c r="L50" i="24"/>
  <c r="AN8" i="13"/>
  <c r="T12" i="6"/>
  <c r="D8" i="14"/>
  <c r="D8" i="6"/>
  <c r="D8" i="13"/>
  <c r="AW38" i="13"/>
  <c r="AW46" i="13"/>
  <c r="Q8" i="14"/>
  <c r="M8" i="14"/>
  <c r="W8" i="14"/>
  <c r="X8" i="14" s="1"/>
  <c r="Y8" i="14" s="1"/>
  <c r="AW42" i="13"/>
  <c r="AW49" i="13"/>
  <c r="AW45" i="13"/>
  <c r="T14" i="6"/>
  <c r="AW47" i="13"/>
  <c r="AW21" i="13"/>
  <c r="AW39" i="13"/>
  <c r="AW43" i="13"/>
  <c r="AW52" i="13"/>
  <c r="AW50" i="13"/>
  <c r="AW48" i="13"/>
  <c r="T13" i="6"/>
  <c r="AW23" i="13" l="1"/>
  <c r="AT12" i="13"/>
  <c r="H12" i="24" s="1"/>
  <c r="AW22" i="13"/>
  <c r="AU16" i="13"/>
  <c r="AV16" i="13" s="1"/>
  <c r="I16" i="24" s="1"/>
  <c r="AU20" i="13"/>
  <c r="AV20" i="13" s="1"/>
  <c r="I20" i="24" s="1"/>
  <c r="AU19" i="13"/>
  <c r="AW26" i="13"/>
  <c r="AU25" i="13"/>
  <c r="AW34" i="13"/>
  <c r="H18" i="24"/>
  <c r="AU18" i="13"/>
  <c r="AV18" i="13" s="1"/>
  <c r="H26" i="24"/>
  <c r="AW15" i="13"/>
  <c r="H34" i="24"/>
  <c r="H28" i="24"/>
  <c r="AU28" i="13"/>
  <c r="AV28" i="13" s="1"/>
  <c r="H36" i="24"/>
  <c r="AU36" i="13"/>
  <c r="AV36" i="13" s="1"/>
  <c r="H35" i="24"/>
  <c r="AU35" i="13"/>
  <c r="AV35" i="13" s="1"/>
  <c r="AW17" i="13"/>
  <c r="H29" i="24"/>
  <c r="AU29" i="13"/>
  <c r="AV29" i="13" s="1"/>
  <c r="AW33" i="13"/>
  <c r="AT13" i="13"/>
  <c r="AU13" i="13" s="1"/>
  <c r="AV13" i="13" s="1"/>
  <c r="I13" i="24" s="1"/>
  <c r="H24" i="24"/>
  <c r="AU24" i="13"/>
  <c r="AV24" i="13" s="1"/>
  <c r="H32" i="24"/>
  <c r="AU32" i="13"/>
  <c r="AV32" i="13" s="1"/>
  <c r="AU27" i="13"/>
  <c r="AV27" i="13" s="1"/>
  <c r="H27" i="24"/>
  <c r="AT10" i="13"/>
  <c r="AT9" i="13"/>
  <c r="AS8" i="13"/>
  <c r="G8" i="24" s="1"/>
  <c r="AT11" i="13"/>
  <c r="AA12" i="14"/>
  <c r="L12" i="24"/>
  <c r="V13" i="6"/>
  <c r="K13" i="24"/>
  <c r="V14" i="6"/>
  <c r="K14" i="24"/>
  <c r="AA14" i="14"/>
  <c r="L14" i="24"/>
  <c r="AA13" i="14"/>
  <c r="L13" i="24"/>
  <c r="V12" i="6"/>
  <c r="K12" i="24"/>
  <c r="FA10" i="4"/>
  <c r="FA11" i="4"/>
  <c r="AW14" i="13"/>
  <c r="T10" i="6"/>
  <c r="FA9" i="4"/>
  <c r="D4" i="3"/>
  <c r="AU12" i="13" l="1"/>
  <c r="AV12" i="13" s="1"/>
  <c r="I12" i="24" s="1"/>
  <c r="AW16" i="13"/>
  <c r="AW20" i="13"/>
  <c r="I18" i="24"/>
  <c r="AW18" i="13"/>
  <c r="AW13" i="13"/>
  <c r="I28" i="24"/>
  <c r="AW28" i="13"/>
  <c r="I36" i="24"/>
  <c r="AW36" i="13"/>
  <c r="I35" i="24"/>
  <c r="AW35" i="13"/>
  <c r="H13" i="24"/>
  <c r="I29" i="24"/>
  <c r="AW29" i="13"/>
  <c r="I32" i="24"/>
  <c r="AW32" i="13"/>
  <c r="I24" i="24"/>
  <c r="AW24" i="13"/>
  <c r="I27" i="24"/>
  <c r="AW27" i="13"/>
  <c r="AT8" i="13"/>
  <c r="AU8" i="13" s="1"/>
  <c r="V10" i="6"/>
  <c r="K10" i="24"/>
  <c r="H9" i="24"/>
  <c r="AU9" i="13"/>
  <c r="AV9" i="13" s="1"/>
  <c r="FA8" i="4"/>
  <c r="AW12" i="13" l="1"/>
  <c r="I9" i="24"/>
  <c r="H8" i="24"/>
  <c r="AV8" i="13"/>
  <c r="AW9" i="13"/>
  <c r="I8" i="24" l="1"/>
  <c r="AV19" i="13"/>
  <c r="I19" i="24" s="1"/>
  <c r="AV25" i="13"/>
  <c r="I25" i="24" s="1"/>
  <c r="AV30" i="13"/>
  <c r="I30" i="24" s="1"/>
  <c r="AV37" i="13"/>
  <c r="AV40" i="13"/>
  <c r="AV41" i="13"/>
  <c r="S8" i="6"/>
  <c r="X14" i="14"/>
  <c r="Y14" i="14" s="1"/>
  <c r="X13" i="14"/>
  <c r="Y13" i="14" s="1"/>
  <c r="S9" i="6"/>
  <c r="T9" i="6" s="1"/>
  <c r="X25" i="14"/>
  <c r="Y25" i="14" s="1"/>
  <c r="X50" i="14"/>
  <c r="Y50" i="14" s="1"/>
  <c r="X27" i="14"/>
  <c r="Y27" i="14" s="1"/>
  <c r="X37" i="14"/>
  <c r="Y37" i="14" s="1"/>
  <c r="X30" i="14"/>
  <c r="Y30" i="14" s="1"/>
  <c r="X52" i="14"/>
  <c r="Y52" i="14" s="1"/>
  <c r="X39" i="14"/>
  <c r="Y39" i="14" s="1"/>
  <c r="X12" i="14"/>
  <c r="Y12" i="14" s="1"/>
  <c r="X21" i="14"/>
  <c r="Y21" i="14" s="1"/>
  <c r="X38" i="14"/>
  <c r="Y38" i="14" s="1"/>
  <c r="X26" i="14"/>
  <c r="Y26" i="14" s="1"/>
  <c r="R12" i="14"/>
  <c r="S12" i="14" s="1"/>
  <c r="X40" i="14"/>
  <c r="Y40" i="14" s="1"/>
  <c r="X43" i="14"/>
  <c r="Y43" i="14" s="1"/>
  <c r="R14" i="14"/>
  <c r="S14" i="14" s="1"/>
  <c r="U12" i="14"/>
  <c r="V12" i="14" s="1"/>
  <c r="R9" i="14"/>
  <c r="S9" i="14" s="1"/>
  <c r="X49" i="14"/>
  <c r="Y49" i="14" s="1"/>
  <c r="X29" i="14"/>
  <c r="Y29" i="14" s="1"/>
  <c r="U14" i="14"/>
  <c r="V14" i="14" s="1"/>
  <c r="X35" i="14"/>
  <c r="Y35" i="14" s="1"/>
  <c r="X41" i="14"/>
  <c r="Y41" i="14" s="1"/>
  <c r="X36" i="14"/>
  <c r="Y36" i="14" s="1"/>
  <c r="X15" i="14"/>
  <c r="Y15" i="14" s="1"/>
  <c r="X48" i="14"/>
  <c r="Y48" i="14" s="1"/>
  <c r="X20" i="14"/>
  <c r="Y20" i="14" s="1"/>
  <c r="R13" i="14"/>
  <c r="S13" i="14" s="1"/>
  <c r="X23" i="14"/>
  <c r="Y23" i="14" s="1"/>
  <c r="X34" i="14"/>
  <c r="Y34" i="14" s="1"/>
  <c r="X24" i="14"/>
  <c r="Y24" i="14" s="1"/>
  <c r="X19" i="14"/>
  <c r="Y19" i="14" s="1"/>
  <c r="X17" i="14"/>
  <c r="Y17" i="14" s="1"/>
  <c r="U13" i="14"/>
  <c r="V13" i="14" s="1"/>
  <c r="X16" i="14"/>
  <c r="Y16" i="14" s="1"/>
  <c r="X31" i="14"/>
  <c r="Y31" i="14" s="1"/>
  <c r="X45" i="14"/>
  <c r="Y45" i="14" s="1"/>
  <c r="X47" i="14"/>
  <c r="Y47" i="14" s="1"/>
  <c r="X18" i="14"/>
  <c r="Y18" i="14" s="1"/>
  <c r="X22" i="14"/>
  <c r="Y22" i="14" s="1"/>
  <c r="X44" i="14"/>
  <c r="Y44" i="14" s="1"/>
  <c r="X51" i="14"/>
  <c r="Y51" i="14" s="1"/>
  <c r="X28" i="14"/>
  <c r="Y28" i="14" s="1"/>
  <c r="X33" i="14"/>
  <c r="Y33" i="14" s="1"/>
  <c r="U28" i="14"/>
  <c r="V28" i="14" s="1"/>
  <c r="R17" i="14"/>
  <c r="S17" i="14" s="1"/>
  <c r="R36" i="14"/>
  <c r="S36" i="14" s="1"/>
  <c r="U21" i="14"/>
  <c r="V21" i="14" s="1"/>
  <c r="U38" i="14"/>
  <c r="V38" i="14" s="1"/>
  <c r="U40" i="14"/>
  <c r="V40" i="14" s="1"/>
  <c r="U50" i="14"/>
  <c r="V50" i="14" s="1"/>
  <c r="R41" i="14"/>
  <c r="S41" i="14" s="1"/>
  <c r="R37" i="14"/>
  <c r="S37" i="14" s="1"/>
  <c r="U17" i="14"/>
  <c r="V17" i="14" s="1"/>
  <c r="R18" i="14"/>
  <c r="S18" i="14" s="1"/>
  <c r="X46" i="14"/>
  <c r="Y46" i="14" s="1"/>
  <c r="R34" i="14"/>
  <c r="S34" i="14" s="1"/>
  <c r="U43" i="14"/>
  <c r="V43" i="14" s="1"/>
  <c r="R29" i="14"/>
  <c r="S29" i="14" s="1"/>
  <c r="R35" i="14"/>
  <c r="S35" i="14" s="1"/>
  <c r="U37" i="14"/>
  <c r="V37" i="14" s="1"/>
  <c r="R44" i="14"/>
  <c r="S44" i="14" s="1"/>
  <c r="U15" i="14"/>
  <c r="V15" i="14" s="1"/>
  <c r="R22" i="14"/>
  <c r="S22" i="14" s="1"/>
  <c r="R19" i="14"/>
  <c r="S19" i="14" s="1"/>
  <c r="U52" i="14"/>
  <c r="V52" i="14" s="1"/>
  <c r="U31" i="14"/>
  <c r="V31" i="14" s="1"/>
  <c r="U39" i="14"/>
  <c r="V39" i="14" s="1"/>
  <c r="U33" i="14"/>
  <c r="V33" i="14" s="1"/>
  <c r="U23" i="14"/>
  <c r="V23" i="14" s="1"/>
  <c r="U27" i="14"/>
  <c r="V27" i="14" s="1"/>
  <c r="R49" i="14"/>
  <c r="S49" i="14" s="1"/>
  <c r="R46" i="14"/>
  <c r="S46" i="14" s="1"/>
  <c r="R23" i="14"/>
  <c r="S23" i="14" s="1"/>
  <c r="R27" i="14"/>
  <c r="S27" i="14" s="1"/>
  <c r="U45" i="14"/>
  <c r="V45" i="14" s="1"/>
  <c r="R26" i="14"/>
  <c r="S26" i="14" s="1"/>
  <c r="R15" i="14"/>
  <c r="S15" i="14" s="1"/>
  <c r="R42" i="14"/>
  <c r="S42" i="14" s="1"/>
  <c r="R25" i="14"/>
  <c r="S25" i="14" s="1"/>
  <c r="R21" i="14"/>
  <c r="S21" i="14" s="1"/>
  <c r="U51" i="14"/>
  <c r="V51" i="14" s="1"/>
  <c r="U24" i="14"/>
  <c r="V24" i="14" s="1"/>
  <c r="U48" i="14"/>
  <c r="V48" i="14" s="1"/>
  <c r="U41" i="14"/>
  <c r="V41" i="14" s="1"/>
  <c r="U22" i="14"/>
  <c r="V22" i="14" s="1"/>
  <c r="U32" i="14"/>
  <c r="V32" i="14" s="1"/>
  <c r="U49" i="14"/>
  <c r="V49" i="14" s="1"/>
  <c r="R31" i="14"/>
  <c r="S31" i="14" s="1"/>
  <c r="R30" i="14"/>
  <c r="S30" i="14" s="1"/>
  <c r="U35" i="14"/>
  <c r="V35" i="14" s="1"/>
  <c r="U20" i="14"/>
  <c r="V20" i="14" s="1"/>
  <c r="U18" i="14"/>
  <c r="V18" i="14" s="1"/>
  <c r="R43" i="14"/>
  <c r="S43" i="14" s="1"/>
  <c r="R45" i="14"/>
  <c r="S45" i="14" s="1"/>
  <c r="X42" i="14"/>
  <c r="Y42" i="14" s="1"/>
  <c r="U47" i="14"/>
  <c r="V47" i="14" s="1"/>
  <c r="R28" i="14"/>
  <c r="S28" i="14" s="1"/>
  <c r="R39" i="14"/>
  <c r="S39" i="14" s="1"/>
  <c r="U19" i="14"/>
  <c r="V19" i="14" s="1"/>
  <c r="R52" i="14"/>
  <c r="S52" i="14" s="1"/>
  <c r="U16" i="14"/>
  <c r="V16" i="14" s="1"/>
  <c r="R16" i="14"/>
  <c r="S16" i="14" s="1"/>
  <c r="R33" i="14"/>
  <c r="S33" i="14" s="1"/>
  <c r="R38" i="14"/>
  <c r="S38" i="14" s="1"/>
  <c r="R40" i="14"/>
  <c r="S40" i="14" s="1"/>
  <c r="R50" i="14"/>
  <c r="S50" i="14" s="1"/>
  <c r="X32" i="14"/>
  <c r="Y32" i="14" s="1"/>
  <c r="U30" i="14"/>
  <c r="V30" i="14" s="1"/>
  <c r="U26" i="14"/>
  <c r="V26" i="14" s="1"/>
  <c r="R47" i="14"/>
  <c r="S47" i="14" s="1"/>
  <c r="U46" i="14"/>
  <c r="V46" i="14" s="1"/>
  <c r="R32" i="14"/>
  <c r="S32" i="14" s="1"/>
  <c r="R20" i="14"/>
  <c r="S20" i="14" s="1"/>
  <c r="U36" i="14"/>
  <c r="V36" i="14" s="1"/>
  <c r="U42" i="14"/>
  <c r="V42" i="14" s="1"/>
  <c r="U25" i="14"/>
  <c r="V25" i="14" s="1"/>
  <c r="U34" i="14"/>
  <c r="V34" i="14" s="1"/>
  <c r="R51" i="14"/>
  <c r="S51" i="14" s="1"/>
  <c r="R24" i="14"/>
  <c r="S24" i="14" s="1"/>
  <c r="R48" i="14"/>
  <c r="S48" i="14" s="1"/>
  <c r="U29" i="14"/>
  <c r="V29" i="14" s="1"/>
  <c r="U44" i="14"/>
  <c r="V44" i="14" s="1"/>
  <c r="S11" i="6"/>
  <c r="T11" i="6" s="1"/>
  <c r="U11" i="14"/>
  <c r="V11" i="14" s="1"/>
  <c r="N11" i="14"/>
  <c r="N8" i="14"/>
  <c r="U8" i="14"/>
  <c r="V8" i="14" s="1"/>
  <c r="X9" i="14"/>
  <c r="Y9" i="14" s="1"/>
  <c r="U10" i="14"/>
  <c r="V10" i="14" s="1"/>
  <c r="R8" i="14"/>
  <c r="S8" i="14" s="1"/>
  <c r="N10" i="14"/>
  <c r="R11" i="14"/>
  <c r="S11" i="14" s="1"/>
  <c r="X11" i="14"/>
  <c r="Y11" i="14" s="1"/>
  <c r="N9" i="14"/>
  <c r="U9" i="14"/>
  <c r="V9" i="14" s="1"/>
  <c r="R10" i="14"/>
  <c r="S10" i="14" s="1"/>
  <c r="X10" i="14"/>
  <c r="Y10" i="14" s="1"/>
  <c r="AW8" i="13"/>
  <c r="O11" i="14" l="1"/>
  <c r="P11" i="14"/>
  <c r="O9" i="14"/>
  <c r="P9" i="14"/>
  <c r="O8" i="14"/>
  <c r="P8" i="14"/>
  <c r="P10" i="14"/>
  <c r="O10" i="14"/>
  <c r="V9" i="6"/>
  <c r="K9" i="24"/>
  <c r="V11" i="6"/>
  <c r="K11" i="24"/>
  <c r="AU11" i="13"/>
  <c r="H11" i="24"/>
  <c r="AU10" i="13"/>
  <c r="AV10" i="13" s="1"/>
  <c r="H10" i="24"/>
  <c r="AV44" i="13"/>
  <c r="AW44" i="13" s="1"/>
  <c r="AV31" i="13"/>
  <c r="AW30" i="13"/>
  <c r="AW37" i="13"/>
  <c r="AW51" i="13"/>
  <c r="AW25" i="13"/>
  <c r="T8" i="6"/>
  <c r="AW31" i="13" l="1"/>
  <c r="I31" i="24"/>
  <c r="AA9" i="14"/>
  <c r="L9" i="24"/>
  <c r="AA11" i="14"/>
  <c r="L11" i="24"/>
  <c r="AA10" i="14"/>
  <c r="L10" i="24"/>
  <c r="AA8" i="14"/>
  <c r="L8" i="24"/>
  <c r="V8" i="6"/>
  <c r="E23" i="3" s="1"/>
  <c r="K8" i="24"/>
  <c r="I10" i="24"/>
  <c r="AV11" i="13"/>
  <c r="AW10" i="13"/>
  <c r="AW41" i="13"/>
  <c r="AW19" i="13"/>
  <c r="AW40" i="13"/>
  <c r="G23" i="3" l="1"/>
  <c r="J22" i="3"/>
  <c r="J23" i="3"/>
  <c r="H22" i="3"/>
  <c r="F23" i="3"/>
  <c r="F22" i="3"/>
  <c r="G22" i="3"/>
  <c r="L22" i="3"/>
  <c r="E22" i="3"/>
  <c r="E24" i="3" s="1"/>
  <c r="H23" i="3"/>
  <c r="I22" i="3"/>
  <c r="I23" i="3"/>
  <c r="K23" i="3"/>
  <c r="L23" i="3"/>
  <c r="K22" i="3"/>
  <c r="AW11" i="13"/>
  <c r="E15" i="3" s="1"/>
  <c r="I11" i="24"/>
  <c r="L15" i="3" l="1"/>
  <c r="G24" i="3"/>
  <c r="J24" i="3"/>
  <c r="H24" i="3"/>
  <c r="L24" i="3"/>
  <c r="F24" i="3"/>
  <c r="C23" i="3"/>
  <c r="C22" i="3"/>
  <c r="K24" i="3"/>
  <c r="I24" i="3"/>
  <c r="L16" i="3"/>
  <c r="M16" i="3"/>
  <c r="G16" i="3"/>
  <c r="N15" i="3"/>
  <c r="K16" i="3"/>
  <c r="H15" i="3"/>
  <c r="I16" i="3"/>
  <c r="G15" i="3"/>
  <c r="I15" i="3"/>
  <c r="F15" i="3"/>
  <c r="J15" i="3"/>
  <c r="F16" i="3"/>
  <c r="J16" i="3"/>
  <c r="H16" i="3"/>
  <c r="E16" i="3"/>
  <c r="E17" i="3" s="1"/>
  <c r="M15" i="3"/>
  <c r="K15" i="3"/>
  <c r="N16" i="3"/>
  <c r="H17" i="3" l="1"/>
  <c r="K17" i="3"/>
  <c r="L17" i="3"/>
  <c r="C24" i="3"/>
  <c r="E25" i="3" s="1"/>
  <c r="M17" i="3"/>
  <c r="G17" i="3"/>
  <c r="I17" i="3"/>
  <c r="N17" i="3"/>
  <c r="J17" i="3"/>
  <c r="C16" i="3"/>
  <c r="F17" i="3"/>
  <c r="C15" i="3"/>
  <c r="J25" i="3" l="1"/>
  <c r="K25" i="3"/>
  <c r="G25" i="3"/>
  <c r="F25" i="3"/>
  <c r="L25" i="3"/>
  <c r="H25" i="3"/>
  <c r="I25" i="3"/>
  <c r="C17" i="3"/>
  <c r="L18" i="3" s="1"/>
  <c r="I18" i="3" l="1"/>
  <c r="H18" i="3"/>
  <c r="G18" i="3"/>
  <c r="M18" i="3"/>
  <c r="F18" i="3"/>
  <c r="J18" i="3"/>
  <c r="K18" i="3"/>
  <c r="N18" i="3"/>
  <c r="E1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AQ5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กำหนดร้อยละของข้อสอบกลาง</t>
        </r>
      </text>
    </comment>
    <comment ref="AO7" authorId="0" shapeId="0" xr:uid="{00000000-0006-0000-0500-000002000000}">
      <text>
        <r>
          <rPr>
            <sz val="9"/>
            <color indexed="81"/>
            <rFont val="Tahoma"/>
            <family val="2"/>
          </rPr>
          <t>กำหนดคะแนนเต็มแบบทดสอบโรงเรียน</t>
        </r>
      </text>
    </comment>
    <comment ref="AQ7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กำหนดคะแนนเต็มแบบทดสอบกลาง</t>
        </r>
      </text>
    </comment>
    <comment ref="AS7" authorId="0" shapeId="0" xr:uid="{00000000-0006-0000-0500-000004000000}">
      <text>
        <r>
          <rPr>
            <sz val="9"/>
            <color indexed="81"/>
            <rFont val="Tahoma"/>
            <family val="2"/>
          </rPr>
          <t xml:space="preserve">กำหนดคะแนนเต็มปลายภาค
</t>
        </r>
      </text>
    </comment>
  </commentList>
</comments>
</file>

<file path=xl/sharedStrings.xml><?xml version="1.0" encoding="utf-8"?>
<sst xmlns="http://schemas.openxmlformats.org/spreadsheetml/2006/main" count="523" uniqueCount="335">
  <si>
    <t>โรงเรียน</t>
  </si>
  <si>
    <t>ข้อมูลพื้นฐานสถานศึกษา</t>
  </si>
  <si>
    <t>ครูประจำวิชา</t>
  </si>
  <si>
    <t>สังกัด/เขตพื้นที่</t>
  </si>
  <si>
    <t>ข้อมูลรายวิชา</t>
  </si>
  <si>
    <t>ชื่อวิชา</t>
  </si>
  <si>
    <t>ข้อมูลชั้นเรียน</t>
  </si>
  <si>
    <t>หัวหน้าฝ่ายวิชาการ</t>
  </si>
  <si>
    <t>ห้อง</t>
  </si>
  <si>
    <t>ปีการศึกษา</t>
  </si>
  <si>
    <t>:</t>
  </si>
  <si>
    <t>หัวหน้างานวัดผล</t>
  </si>
  <si>
    <t>ผู้อำนวยการ</t>
  </si>
  <si>
    <t>รหัสวิชา</t>
  </si>
  <si>
    <t>ภาคเรียนที่</t>
  </si>
  <si>
    <t>กลุ่มสาระการเรียนรู้</t>
  </si>
  <si>
    <t>หัวหน้ากลุ่มสาระ</t>
  </si>
  <si>
    <t>สัดส่วนคะแนนระหว่างเรียน ปลายภาคเรียน</t>
  </si>
  <si>
    <t>ระดับชั้น</t>
  </si>
  <si>
    <t>ครูประจำชั้น</t>
  </si>
  <si>
    <t>ตำแหน่ง</t>
  </si>
  <si>
    <t>เกณฑ์การประเมินผลการเรียน</t>
  </si>
  <si>
    <t>ช่วงคะแนน</t>
  </si>
  <si>
    <t>ความหมาย</t>
  </si>
  <si>
    <t>เกณฑ์การประเมินคุณลักษณะอันพึงประสงค์</t>
  </si>
  <si>
    <t>-</t>
  </si>
  <si>
    <t>เกณฑ์การประเมินอ่าน คิดวิเคราะห์ และเขียนฯ</t>
  </si>
  <si>
    <t>ระดับผลการประเมิน</t>
  </si>
  <si>
    <t>ต่ำกว่าเกณฑ์</t>
  </si>
  <si>
    <t>ผ่านเกณฑ์ขั้นต่ำ</t>
  </si>
  <si>
    <t>พอใช้</t>
  </si>
  <si>
    <t>ปานกลาง</t>
  </si>
  <si>
    <t>ค่อนข้างดี</t>
  </si>
  <si>
    <t>ดี</t>
  </si>
  <si>
    <t>ดีมาก</t>
  </si>
  <si>
    <t>ดีเยี่ยม</t>
  </si>
  <si>
    <t>ไม่ผ่าน</t>
  </si>
  <si>
    <t>ผ่าน</t>
  </si>
  <si>
    <t>ครูผู้สอน</t>
  </si>
  <si>
    <t xml:space="preserve">           </t>
  </si>
  <si>
    <t xml:space="preserve">                 </t>
  </si>
  <si>
    <t>สรุปผลการประเมิน</t>
  </si>
  <si>
    <t>จำนวนนักเรียน</t>
  </si>
  <si>
    <t>จำนวนนักเรียนที่ได้ระดับผลการเรียน</t>
  </si>
  <si>
    <t>หมายเหตุ</t>
  </si>
  <si>
    <t>คิดเป็นร้อยละ</t>
  </si>
  <si>
    <t>การอนุมัติผลการเรียน</t>
  </si>
  <si>
    <t>ลงชื่อ</t>
  </si>
  <si>
    <t>หัวหน้ากลุ่มสาระการเรียนรู้</t>
  </si>
  <si>
    <t>หัวหน้างานวัดผลและประเมินผล</t>
  </si>
  <si>
    <t>เรียนเสนอ เพื่อโปรดพิจารณา</t>
  </si>
  <si>
    <t>อนุมัติ</t>
  </si>
  <si>
    <t>ไม่อนุมัติ</t>
  </si>
  <si>
    <t xml:space="preserve">          </t>
  </si>
  <si>
    <t xml:space="preserve">       </t>
  </si>
  <si>
    <t>วันที่</t>
  </si>
  <si>
    <t>เดือน</t>
  </si>
  <si>
    <t xml:space="preserve">พ.ศ. </t>
  </si>
  <si>
    <t>ชาย</t>
  </si>
  <si>
    <t>หญิง</t>
  </si>
  <si>
    <t>รวม</t>
  </si>
  <si>
    <t>ร</t>
  </si>
  <si>
    <t>มส</t>
  </si>
  <si>
    <t>ที่อยู่</t>
  </si>
  <si>
    <t>กำหนด List รายการ</t>
  </si>
  <si>
    <t>ภาษาไทย</t>
  </si>
  <si>
    <t>คณิตศาสตร์</t>
  </si>
  <si>
    <t>วิทยาศาสตร์</t>
  </si>
  <si>
    <t>สังคมศึกษา ศาสนาและวัฒนธรรม</t>
  </si>
  <si>
    <t>สุขศึกษาและพลศึกษา</t>
  </si>
  <si>
    <t>ศิลปะ</t>
  </si>
  <si>
    <t>การงานอาชีพและเทคโนโลยี</t>
  </si>
  <si>
    <t>ภาษาต่างประเทศ</t>
  </si>
  <si>
    <t>การศึกษาค้นคว้าด้วยตนเอง (IS)</t>
  </si>
  <si>
    <t>ผลการประเมิน</t>
  </si>
  <si>
    <t>คุณลักษณะอันพึงประสงค์</t>
  </si>
  <si>
    <t>การอ่านคิดวิเคราะห์และเขียน</t>
  </si>
  <si>
    <t>รายวิชา</t>
  </si>
  <si>
    <t>รองผู้อำนวยการฝ่ายวิชาการ</t>
  </si>
  <si>
    <t>เลขที่</t>
  </si>
  <si>
    <t>เลขประจำตัวนักเรียน</t>
  </si>
  <si>
    <t>เพศ</t>
  </si>
  <si>
    <t>สถานะ</t>
  </si>
  <si>
    <t>คำนำหน้า</t>
  </si>
  <si>
    <t>ชื่อ</t>
  </si>
  <si>
    <t>สกุล</t>
  </si>
  <si>
    <t>เด็กชาย</t>
  </si>
  <si>
    <t>เด็กหญิง</t>
  </si>
  <si>
    <t>นาย</t>
  </si>
  <si>
    <t>นางสาว</t>
  </si>
  <si>
    <t>ย้าย</t>
  </si>
  <si>
    <t>ออก</t>
  </si>
  <si>
    <t>เลขประจำตัว</t>
  </si>
  <si>
    <t>ชื่อ - สกุล</t>
  </si>
  <si>
    <t>สัปดาห์</t>
  </si>
  <si>
    <t>เวลาเรียนเต็ม</t>
  </si>
  <si>
    <t>วัน</t>
  </si>
  <si>
    <t>มาเรียน</t>
  </si>
  <si>
    <t>ป่วย</t>
  </si>
  <si>
    <t>ลา</t>
  </si>
  <si>
    <t>ขาด</t>
  </si>
  <si>
    <t>ร้อยละ
ที่มาเรียน</t>
  </si>
  <si>
    <t>ชั่วโมงที่</t>
  </si>
  <si>
    <t>ชั่วโมง</t>
  </si>
  <si>
    <t>ข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</si>
  <si>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</si>
  <si>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</si>
  <si>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</si>
  <si>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</si>
  <si>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</si>
  <si>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</si>
  <si>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</si>
  <si>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</si>
  <si>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</si>
  <si>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</si>
  <si>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</si>
  <si>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</si>
  <si>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ม.ค.-ก.พ.</t>
  </si>
  <si>
    <t>ก.พ.-มี.ค.</t>
  </si>
  <si>
    <t>มี.ค.-เม.ย.</t>
  </si>
  <si>
    <t>เม.ย.-พ.ค.</t>
  </si>
  <si>
    <t>พ.ค.-มิ.ย.</t>
  </si>
  <si>
    <t>มิ.ย.-ก.ค.</t>
  </si>
  <si>
    <t>ก.ค.-ส.ค.</t>
  </si>
  <si>
    <t>ส.ค.-ก.ย.</t>
  </si>
  <si>
    <t>ก.ย.-ต.ค.</t>
  </si>
  <si>
    <t>ต.ค.-พ.ย.</t>
  </si>
  <si>
    <t>พ.ย.-ธ.ค.</t>
  </si>
  <si>
    <t>เช็ค</t>
  </si>
  <si>
    <t>/</t>
  </si>
  <si>
    <t>ล</t>
  </si>
  <si>
    <t>ป</t>
  </si>
  <si>
    <t>รวม
มาเรียน</t>
  </si>
  <si>
    <t>ข้อที่</t>
  </si>
  <si>
    <t>รวมคะแนน</t>
  </si>
  <si>
    <t>คะแนนเต็ม</t>
  </si>
  <si>
    <t>ตัวชี้วัด / ผลการเรียนรู้</t>
  </si>
  <si>
    <t>สรุปคะแนน</t>
  </si>
  <si>
    <t>สำหรับนับ</t>
  </si>
  <si>
    <t>ชื่อ-สกุล</t>
  </si>
  <si>
    <t>ระดับคุณภาพ</t>
  </si>
  <si>
    <t>ผลการประเมินคุณลักษณะอันพึงประสงค์</t>
  </si>
  <si>
    <t>คุณลักษณะอันพึงประสงค์ข้อที่</t>
  </si>
  <si>
    <t>ร้อยละ</t>
  </si>
  <si>
    <t>การอ่าน</t>
  </si>
  <si>
    <t>เขียน</t>
  </si>
  <si>
    <t>ระดับ</t>
  </si>
  <si>
    <t>รวม
ร้อยละ</t>
  </si>
  <si>
    <t>คะแนนประเมิน</t>
  </si>
  <si>
    <t>การประเมินการอ่าน คิด วิเคราะห์ ฯ (รายด้าน)</t>
  </si>
  <si>
    <t>การประเมินการอ่าน คิด วิเคราะห์ ฯ (รายตัวชี้วัด)</t>
  </si>
  <si>
    <t>ข้อ 1</t>
  </si>
  <si>
    <t>ข้อ 2</t>
  </si>
  <si>
    <t>ข้อ 3</t>
  </si>
  <si>
    <t>ข้อ 4</t>
  </si>
  <si>
    <t>ข้อ 5</t>
  </si>
  <si>
    <t>สรุปรายด้าน</t>
  </si>
  <si>
    <t>การคิด วิเคราะห์</t>
  </si>
  <si>
    <t>การเขียน</t>
  </si>
  <si>
    <t>การคิด ฯ</t>
  </si>
  <si>
    <t>สถานะนักเรียน</t>
  </si>
  <si>
    <t>การประเมินคุณลักษณะอันพึงประสงค์</t>
  </si>
  <si>
    <t>ข้อที่ ๑ รักชาติ ศาสน์ กษัตริย์</t>
  </si>
  <si>
    <t>๑.๑ เป็นพลเมืองดีของชาติ</t>
  </si>
  <si>
    <t>๑.๒ ธำรงไว้ซึ่งความเป็นชาติไทย</t>
  </si>
  <si>
    <t>๑.๓ ศรัทธา ยึดมั่นและปฏิบัติตนตามหลักของศาสนา</t>
  </si>
  <si>
    <t>๑.๔ เคารพเทิดทูนสถาบันพระมหากษัตริย์</t>
  </si>
  <si>
    <t>ข้อที่ ๒ ซื่อสัตย์สุจริต</t>
  </si>
  <si>
    <t>ข้อที่ ๓ มีวินัย</t>
  </si>
  <si>
    <t xml:space="preserve">๓.๑ ปฏิบัติตาม ข้อตกลง กฎเกณฑ์ ระเบียบ ข้อบังคับ </t>
  </si>
  <si>
    <t>ของครอบครัว โรงเรียน และสังคม</t>
  </si>
  <si>
    <t>ข้อที่ ๔ ใฝ่เรียนรู้</t>
  </si>
  <si>
    <t>ข้อที่ ๕ อยู่อย่างพอเพียง</t>
  </si>
  <si>
    <t>ข้อที่ ๖ มุ่งมั่นในการทำงาน</t>
  </si>
  <si>
    <t>๖.๑ ตั้งใจและรับผิดชอบในหน้าที่การงาน</t>
  </si>
  <si>
    <t>ข้อที่ ๗ รักความเป็นไทย</t>
  </si>
  <si>
    <t xml:space="preserve">๗.๑ ภาคภูมิใจในขนบธรรมเนียมประเพณี </t>
  </si>
  <si>
    <t xml:space="preserve">       ศิลปะวัฒนธรรมไทยและมีความกตัญญูกตเวที</t>
  </si>
  <si>
    <t>๗.๓ อนุรักษ์ สืบทอดภูมิปัญญาไทย</t>
  </si>
  <si>
    <t>ข้อที่ ๘ มีจิตสาธารณะ</t>
  </si>
  <si>
    <t>ตัวชี้วัดความสามารถในการอ่าน คิดวิเคราะห์ และเขียน</t>
  </si>
  <si>
    <t>ชั้นมัธยมศึกษาปีที่ ๑-๓</t>
  </si>
  <si>
    <t xml:space="preserve">     ๔. สามารถสรุปคุณค่า แนวคิด แง่คิดที่ได้จากการอ่าน</t>
  </si>
  <si>
    <t>คุณลักษณะอันพึงประสงค์ตามหลักสูตรแกนกลาง 2551</t>
  </si>
  <si>
    <t>การประเมินการอ่าน คิด วิเคราะห์ และเขียน</t>
  </si>
  <si>
    <t>๒.๑ ประพฤติตรงตามความเป็นจริงต่อตนเองทั้งทางกาย วาจา ใจ</t>
  </si>
  <si>
    <t>๒.๒ ประพฤติตรงตามความเป็นจริงต่อผู้อื่นทั้งทางกาย วาจา ใจ</t>
  </si>
  <si>
    <t>๔.๑ ตั้งใจ เพียรพยายามในการเรียนและเข้าร่วมกิจกรรมการเรียนรู้</t>
  </si>
  <si>
    <t>๕.๑ ดำเนินชีวิตอย่างพอประมาณ มีเหตุผล รอบคอบมีคุณธรรม</t>
  </si>
  <si>
    <t xml:space="preserve">๔.๒ แสวงหาความรู้จากทั้งภายในและภายนอกโรงเรียน </t>
  </si>
  <si>
    <t xml:space="preserve">      และสามารถนำไปใช้ในชีวิตประจำวันได้</t>
  </si>
  <si>
    <t xml:space="preserve">      ด้วยการเลือกใช้สื่ออย่างเหมาะสม สรุปเป็นองค์ความรู้</t>
  </si>
  <si>
    <t>๘.๑ ช่วยเหลือผู้อื่นด้วยความเต็มใจโดยไม่หวังผลตอบแทน</t>
  </si>
  <si>
    <t>๘.๒ เข้าร่วมกิจกรรมที่เป็นประโยชน์ต่อโรงเรียน ชุมชน และสังคม</t>
  </si>
  <si>
    <t>๖.๒ ทำงานด้วย ความเพียรพยายาม และอดทนเพื่อ</t>
  </si>
  <si>
    <t xml:space="preserve">      ให้งานสำเร็จตามเป้าหมาย</t>
  </si>
  <si>
    <t>๗.๒ เห็นคุณค่าและใช้ภาษาไทยในการสื่อสารได้</t>
  </si>
  <si>
    <t xml:space="preserve">       อย่างถูกต้อง เหมาะสม</t>
  </si>
  <si>
    <t>๕.๒ มีภูมิคุ้มกันในตัวที่ดี ปรับตัวเพื่ออยู่ในสังคมได้ อย่างมีความสุข</t>
  </si>
  <si>
    <t>ข้อที่ ๙ ………………………………………………………………………………………………….</t>
  </si>
  <si>
    <t>๙.๑ …………………………………………………………………………………………………..</t>
  </si>
  <si>
    <t>๙.๒ ………………………………………………………………………………………………….</t>
  </si>
  <si>
    <t>ข้อที่ ๑๐ ……………………………………………………………………………………………..</t>
  </si>
  <si>
    <t>๑๐.๑ ………………………………………………………………………………………………</t>
  </si>
  <si>
    <t>๑๐.๒ ………………………………………………………………………………………………</t>
  </si>
  <si>
    <t>จำนวนนักเรียนจำแนกตามระดับผลการเรียน</t>
  </si>
  <si>
    <t>ผลการประเมินการอ่าน คิด วิเคราะห์ และเขียน</t>
  </si>
  <si>
    <t>โปรแกรมแบบ ปพ.5 ด้วย excel</t>
  </si>
  <si>
    <t>วันที่อนุมัติ</t>
  </si>
  <si>
    <t>เวลาเรียน</t>
  </si>
  <si>
    <t>ปรับเกรด</t>
  </si>
  <si>
    <t>ผ</t>
  </si>
  <si>
    <t>มผ</t>
  </si>
  <si>
    <t>คำอธิบายรายวิชา / ตัวชี้วัด / ผลการเรียนรู้</t>
  </si>
  <si>
    <t>คำอธิบายรายวิชา</t>
  </si>
  <si>
    <t>มาตรฐาน</t>
  </si>
  <si>
    <t>คะแนน</t>
  </si>
  <si>
    <t>คำอธิบายการจัดทำแบบบันทึกผลการเรียนประจำวิชา</t>
  </si>
  <si>
    <t>โปรแกรมแบบ ปพ.5 ระดับมัธยมศึกษา</t>
  </si>
  <si>
    <t>มัธยมศึกษาปีที่ 1</t>
  </si>
  <si>
    <t>มัธยมศึกษาปีที่ 2</t>
  </si>
  <si>
    <t>มัธยมศึกษาปีที่ 3</t>
  </si>
  <si>
    <t>มัธยมศึกษา</t>
  </si>
  <si>
    <t xml:space="preserve">     ๑. สามารถคัดสรรสื่อที่ต้องการอ่านเพื่อหาข้อมูลสารสนเทศได้</t>
  </si>
  <si>
    <t xml:space="preserve">         ตามวัตถุประสงค์ สามารถสร้างความเข้าใจและ</t>
  </si>
  <si>
    <t xml:space="preserve">         ประยุกต์ใช้ความรู้จากการอ่าน</t>
  </si>
  <si>
    <t xml:space="preserve">     ๒. สามารถจับประเด็นสำคัญและประเด็นสนับสนุนโต้แย้ง </t>
  </si>
  <si>
    <t xml:space="preserve">     ๓. สามารถวิเคราะห์วิจารณ์ ความสมเหตุสมผล ความน่าเชื่อถือ</t>
  </si>
  <si>
    <t xml:space="preserve">         ลำดับความและความเป็นไปได้ของเรื่องที่อ่าน</t>
  </si>
  <si>
    <t xml:space="preserve">     ๕. สามารถสรุป อภิปราย ขยายความแสดงความคิดเห็นโต้แย้ง</t>
  </si>
  <si>
    <t xml:space="preserve">         สนับสนุน โน้มน้าว โดยการเขียนสื่อสารในรูปแบบต่างๆ </t>
  </si>
  <si>
    <t xml:space="preserve">         เช่น ผังความคิด เป็นต้น</t>
  </si>
  <si>
    <t>คะแนนกลางภาค</t>
  </si>
  <si>
    <t>คะแนนปลายภาค</t>
  </si>
  <si>
    <t>รวมคะแนน
ระหว่างเรียน</t>
  </si>
  <si>
    <t>ช.ม./ภาคเรียน</t>
  </si>
  <si>
    <t>หน่วยกิต</t>
  </si>
  <si>
    <t>1. ระดับผลการเรียนรายวิชา มีความหมายและช่วงคะแนนเป็นร้อยละ ดังนี้</t>
  </si>
  <si>
    <t>ระดับผลการเรียน</t>
  </si>
  <si>
    <t>ช่วงคะแนนเป็นร้อยละ</t>
  </si>
  <si>
    <t>รวมคะแนนและสรุปผลการประเมินตามช่วงคะแนน ดังนี้</t>
  </si>
  <si>
    <t>การบันทึกเวลาเรียน</t>
  </si>
  <si>
    <t>1. เลขประจำตัว  ให้กรอกเลขประจำตัวนักเรียนเรียงจากน้อยไปมาก  ชื่อ-สกุล ให้กรอกชื่อ-สกุลของนักเรียนพร้อมคำนำหน้าให้ถูกต้อง</t>
  </si>
  <si>
    <t>3. ระบุชื่อเดือน วัน และวันที่ ให้ชัดเจน ตามจำนวนชั่วโมงต่อสัปดาห์ของแต่ละรายวิชา</t>
  </si>
  <si>
    <t xml:space="preserve">4. ช่องชั่วโมงที่---ให้ระบุลำดับชั่วโมงที่สอนของรายวิชา ตั้งแต่ชั่วโมงที่ 1 จนถึงชั่วโมงสุดท้ายตามที่กำหนด  </t>
  </si>
  <si>
    <t>** ถ้าสอนเกิน 1 ชั่วโมงในวันเดียวกัน ให้กรอกลำดับชั่วโมงไว้คนละช่อง และให้ระบุชื่อวันในช่อง "วัน" ให้ตรงตามที่เป็นจริง(ช่องใดไม่ใช้  ให้ปล่อยว่างไว้)</t>
  </si>
  <si>
    <t>5. การบันทึกเวลาเรียน</t>
  </si>
  <si>
    <t xml:space="preserve">5.1 ผู้ที่มาเรียนให้ทำเครื่องหมาย / ในแต่ละช่อง  สำหรับผู้ที่ไม่มาเรียนให้ระบุสาเหตุของการไม่มาเรียน ในแต่ละช่อง  "ป"--ป่วย   "ล"---ลา "ข"---ขาดเรียน </t>
  </si>
  <si>
    <t>5.2 ถ้านักเรียนย้าย หรือออกจากสถานศึกษาระหว่างปี ให้ทำเครื่องหมาย - หรือขีดเส้นตรงด้วยหมึกสีแดงตั้งแต่วันออกถึงวันสุดท้ายที่พักการเรียน</t>
  </si>
  <si>
    <t xml:space="preserve">      หรือสิ้นภาคเรียนแล้วแต่กรณี แล้วระบุสาเหตุที่ออกกำกับไว้ด้วย เช่น พักการเรียน  ย้ายไปศึกษาต่อที่อื่น เป็นต้น</t>
  </si>
  <si>
    <t>5.3 สรุปการมาเรียนของนักเรียนแต่ละคน ในช่อง "มาเรียน"  "ป่วย"  "ลา"  "ขาด" เมื่อสิ้นปีการศึกษา หรือสิ้นภาคเรียน แล้วแต่กรณี</t>
  </si>
  <si>
    <t xml:space="preserve">5.4 ให้รวมจำนวนชั่วโมงที่สอนตลอดปีหรือภาคเรียนแล้วแต่กรณี ในช่อง "เวลาเรียนเต็ม" และคำนวณร้อยละที่มาเรียนของแต่ละคน </t>
  </si>
  <si>
    <t xml:space="preserve">      ลงในช่อง "ร้อยละที่มาเรียน" หากเวลาเรียนไม่ถึงร้อยละ 80 ของรายวิชานั้น ให้บันทึกด้วยหมึกสีแดง</t>
  </si>
  <si>
    <t>การบันทึกการวัดและประเมินผลการเรียน</t>
  </si>
  <si>
    <t xml:space="preserve">ที่สถานศึกษากำหนด เช่น 70:30 หรือ 80:20 เป็นต้น </t>
  </si>
  <si>
    <t>การประเมินระดับผลการเรียน</t>
  </si>
  <si>
    <t>2. สรุปจำนวนนักเรียนที่ได้ผลการเรียนแต่ละระดับ บันทึกในช่องสรุปผลการประเมิน (หน้าปก ปพ.5)</t>
  </si>
  <si>
    <t>การประเมินคุณลักษณะอันพึงประสงค์ และการประเมินการอ่าน คิดวิเคราะห์ เขียน</t>
  </si>
  <si>
    <t xml:space="preserve">1.  การบันทึกผลการประเมิน ให้บันทึกคะแนนเต็มรายข้อ ในช่อง "คะแนนเต็ม" คะแนนผลการประเมิน </t>
  </si>
  <si>
    <t>2 สรุปจำนวนนักเรียนที่ได้ผลการประเมินแต่ละระดับ บันทึกในช่องสรุปผลการประเมิน (หน้าปก ปพ.5)</t>
  </si>
  <si>
    <t>2. สัปดาห์ที่ 1-20 เป็นสัปดาห์ในแต่ละภาคเรียน</t>
  </si>
  <si>
    <t xml:space="preserve">** จำนวนชั่วโมงเรียนต่อภาคเรียนไว้ในหลักสูตรสถานศึกษา โดยกรอกช่องละ 1 ชั่วโมง เช่น 1,2,3,….,19,20 </t>
  </si>
  <si>
    <t>(สำหรับรายวิชาที่กำหนดเรียน 20 ชั่วโมงต่อภาคเรียน)</t>
  </si>
  <si>
    <t>1. กำหนดตัวชี้วัด / ผลการเรียนรู้ สัดส่วนคะแนน ในหน้า คำอธิบายรายวิชา / ตัวชี้วัด / ผลการเรียนรู้</t>
  </si>
  <si>
    <t xml:space="preserve">2. ให้บันทึกผลการเรียนตามตัวชี้วัดระหว่างเรียนของแต่ละภาคเรียน และคะแนนสอบปลายภาคเรียนตามสัดส่วน คะแนนระหว่างเรียน : ปลายภาค </t>
  </si>
  <si>
    <t>2.1 ในช่อง "ข้อที่"  ให้ระบุเลขข้อที่ของตัวชี้วัด หรือเลขที่หน่วยการเรียนที่ทำการวัดและประเมินลงในแต่ละช่อง  (ช่องใดไม่ใช้ให้ปล่อยว่างไว้)</t>
  </si>
  <si>
    <t>2.2 ในช่อง "คะแนนเต็ม"  ให้กำหนดค่าคะแนนเต็มของตัวชี้วัดหรือหน่วยการเรียนที่วัดและประเมินผลลงในแต่ละช่อง (ช่องใดไม่ใช้  ให้ปล่อยว่างไว้)</t>
  </si>
  <si>
    <t>2.3 สรุปรวมคะแนนวัดผลระหว่างเรียนและคะแนนสอบปลายภาค เพื่อสรุปรวมคะแนนกลางปี และคะแนนปลายปี แล้วตัดสินผลการเรียน</t>
  </si>
  <si>
    <t>มัธยมศึกษาปีที่ 4</t>
  </si>
  <si>
    <t>มัธยมศึกษาปีที่ 5</t>
  </si>
  <si>
    <t>มัธยมศึกษาปีที่ 6</t>
  </si>
  <si>
    <t>ธ.ค.-ม.ค.</t>
  </si>
  <si>
    <t>สรุปเวลาเรียน</t>
  </si>
  <si>
    <t>เวลาเรียน (ชม.) / ภาคเรียน</t>
  </si>
  <si>
    <t>หน่วยการเรียน</t>
  </si>
  <si>
    <t>กลางภาค</t>
  </si>
  <si>
    <t>ปลายภาค</t>
  </si>
  <si>
    <t>ผลการเรียน</t>
  </si>
  <si>
    <t>แก้ตัว</t>
  </si>
  <si>
    <t>สามเณร</t>
  </si>
  <si>
    <t>พระ</t>
  </si>
  <si>
    <t>ออกแบบและพัฒนาโปรแกรม โดย
นายสุริยันต์  แก้วชนะ
สนใจโปรแกรมติดต่อ suriyan.k@gmail.com</t>
  </si>
  <si>
    <t>คุณ
ลักษณะ ฯ</t>
  </si>
  <si>
    <t>อ่านคิดฯ</t>
  </si>
  <si>
    <t>ข้อสอบโรงเรียน</t>
  </si>
  <si>
    <t>ข้อสอบกลาง</t>
  </si>
  <si>
    <t>สรุป</t>
  </si>
  <si>
    <t>Update 24 พฤษภาคม 2559</t>
  </si>
  <si>
    <t>วิทยาศาสตร์และเทคโนโลยี</t>
  </si>
  <si>
    <t>เทคโนโลยี</t>
  </si>
  <si>
    <t>เชตุพนศึกษา (ในพระสังฆราชูปถัมภ์)</t>
  </si>
  <si>
    <t>A224170181216190185200214161201210324022718519019520820220916716619521017021718718220919319223641</t>
  </si>
  <si>
    <t>ประถมศึกษาเชียงใหม่ เขต 1</t>
  </si>
  <si>
    <t>ต. วัดเกต  อ. เมืองเชียงใหม่   จ. เชียงใหม่</t>
  </si>
  <si>
    <t>นายเกรียงไกร    พยี</t>
  </si>
  <si>
    <t>นายทะเบียน</t>
  </si>
  <si>
    <t>นายอธิวัฒน์    สิมพราช</t>
  </si>
  <si>
    <t>พระครูใบฎีกาสมพร   โอภาโส</t>
  </si>
  <si>
    <t xml:space="preserve">ครู </t>
  </si>
  <si>
    <t>อ.รักพิศุทธิ์   สวนสวรรค์</t>
  </si>
  <si>
    <t>จิรายุส</t>
  </si>
  <si>
    <t>มีกุณ</t>
  </si>
  <si>
    <t>จะชัย</t>
  </si>
  <si>
    <t>ลิซอ</t>
  </si>
  <si>
    <t>ชัยยะ</t>
  </si>
  <si>
    <t>พรหมอินต๊ะ</t>
  </si>
  <si>
    <t>ณัฐพล</t>
  </si>
  <si>
    <t>วงค์อุ่นใจ</t>
  </si>
  <si>
    <t>เกรียงไกร</t>
  </si>
  <si>
    <t>ลุงสุ</t>
  </si>
  <si>
    <t>ณัฐวุฒิ</t>
  </si>
  <si>
    <t>ทรายปัญญา</t>
  </si>
  <si>
    <t>ทินกร</t>
  </si>
  <si>
    <t>จองหลี</t>
  </si>
  <si>
    <t>กรรชัย</t>
  </si>
  <si>
    <t>พยัคฆา</t>
  </si>
  <si>
    <t>ธนพงษ์</t>
  </si>
  <si>
    <t>ใคร้โท้ง</t>
  </si>
  <si>
    <t>กฤษณะ</t>
  </si>
  <si>
    <t>ปัญญามี</t>
  </si>
  <si>
    <t>สุทธิพงค์</t>
  </si>
  <si>
    <t>วิมุตาโรตจ์</t>
  </si>
  <si>
    <t>อ.วุฒิชัย   อุ่นคำ</t>
  </si>
  <si>
    <t>พอ.หม่องเดือน   คมฺภีรปญฺโญ</t>
  </si>
  <si>
    <t>ปฏิทินการศึกษา  ภาคเรียนที่  1  ปีการศึกษา  2565</t>
  </si>
  <si>
    <t>โรงเรียนเชตุพนศึกษา (ในพระสังฆราชูปถัมภ์) ตำบลวัดเกต อำเภอเมือง  จังหวัดเชียงใหม่</t>
  </si>
  <si>
    <t>จ</t>
  </si>
  <si>
    <t>อ</t>
  </si>
  <si>
    <t>พ</t>
  </si>
  <si>
    <t>พฤ</t>
  </si>
  <si>
    <t>ศ</t>
  </si>
  <si>
    <t>ส</t>
  </si>
  <si>
    <t>อา</t>
  </si>
  <si>
    <t>กำหนดการ/กิจกรรม</t>
  </si>
  <si>
    <t xml:space="preserve">พฤษภาคม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</si>
</sst>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32"/>
      <color theme="0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b/>
      <sz val="24"/>
      <name val="TH SarabunPSK"/>
      <family val="2"/>
    </font>
    <font>
      <b/>
      <sz val="18"/>
      <name val="TH SarabunPSK"/>
      <family val="2"/>
    </font>
    <font>
      <sz val="10"/>
      <name val="TH SarabunPSK"/>
      <family val="2"/>
    </font>
    <font>
      <u/>
      <sz val="16"/>
      <name val="TH SarabunPSK"/>
      <family val="2"/>
    </font>
    <font>
      <b/>
      <sz val="16"/>
      <color theme="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u/>
      <sz val="13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indexed="8"/>
      <name val="TH SarabunPSK"/>
      <family val="2"/>
    </font>
    <font>
      <sz val="14"/>
      <color rgb="FF002060"/>
      <name val="TH SarabunPSK"/>
      <family val="2"/>
    </font>
    <font>
      <sz val="16"/>
      <color rgb="FF002060"/>
      <name val="TH SarabunPSK"/>
      <family val="2"/>
    </font>
    <font>
      <sz val="16"/>
      <color theme="1"/>
      <name val="Wingdings"/>
      <charset val="2"/>
    </font>
  </fonts>
  <fills count="22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0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43">
    <xf numFmtId="0" fontId="0" fillId="0" borderId="0" xfId="0"/>
    <xf numFmtId="0" fontId="3" fillId="9" borderId="0" xfId="0" applyFont="1" applyFill="1" applyProtection="1"/>
    <xf numFmtId="0" fontId="3" fillId="9" borderId="0" xfId="0" applyFont="1" applyFill="1" applyAlignment="1" applyProtection="1">
      <alignment horizontal="center" vertical="center"/>
    </xf>
    <xf numFmtId="0" fontId="3" fillId="0" borderId="0" xfId="0" applyFont="1"/>
    <xf numFmtId="0" fontId="5" fillId="10" borderId="6" xfId="0" applyFont="1" applyFill="1" applyBorder="1" applyAlignment="1" applyProtection="1">
      <alignment vertical="center"/>
      <protection hidden="1"/>
    </xf>
    <xf numFmtId="0" fontId="5" fillId="10" borderId="16" xfId="0" applyFont="1" applyFill="1" applyBorder="1" applyAlignment="1" applyProtection="1">
      <alignment vertical="center"/>
      <protection hidden="1"/>
    </xf>
    <xf numFmtId="0" fontId="5" fillId="10" borderId="10" xfId="0" applyFont="1" applyFill="1" applyBorder="1" applyAlignment="1" applyProtection="1">
      <alignment vertical="center"/>
      <protection hidden="1"/>
    </xf>
    <xf numFmtId="0" fontId="5" fillId="10" borderId="0" xfId="0" applyFont="1" applyFill="1" applyBorder="1" applyAlignment="1" applyProtection="1">
      <alignment vertical="center"/>
      <protection hidden="1"/>
    </xf>
    <xf numFmtId="0" fontId="5" fillId="10" borderId="14" xfId="0" applyFont="1" applyFill="1" applyBorder="1" applyAlignment="1" applyProtection="1">
      <alignment vertical="center"/>
      <protection hidden="1"/>
    </xf>
    <xf numFmtId="0" fontId="8" fillId="0" borderId="24" xfId="0" applyFont="1" applyFill="1" applyBorder="1" applyAlignment="1" applyProtection="1">
      <alignment horizontal="center" vertical="center" textRotation="90"/>
      <protection locked="0"/>
    </xf>
    <xf numFmtId="0" fontId="8" fillId="0" borderId="3" xfId="0" applyFont="1" applyFill="1" applyBorder="1" applyAlignment="1" applyProtection="1">
      <alignment horizontal="center" vertical="center" textRotation="90"/>
      <protection locked="0"/>
    </xf>
    <xf numFmtId="0" fontId="8" fillId="0" borderId="25" xfId="0" applyFont="1" applyFill="1" applyBorder="1" applyAlignment="1" applyProtection="1">
      <alignment horizontal="center" vertical="center" textRotation="90"/>
      <protection locked="0"/>
    </xf>
    <xf numFmtId="0" fontId="8" fillId="0" borderId="4" xfId="0" applyFont="1" applyFill="1" applyBorder="1" applyAlignment="1" applyProtection="1">
      <alignment horizontal="center" vertical="center" textRotation="90"/>
      <protection locked="0"/>
    </xf>
    <xf numFmtId="0" fontId="4" fillId="10" borderId="8" xfId="0" applyFont="1" applyFill="1" applyBorder="1" applyAlignment="1" applyProtection="1">
      <alignment horizontal="center" vertical="center"/>
      <protection hidden="1"/>
    </xf>
    <xf numFmtId="0" fontId="5" fillId="10" borderId="6" xfId="0" applyFont="1" applyFill="1" applyBorder="1" applyAlignment="1" applyProtection="1">
      <alignment vertical="center" shrinkToFit="1"/>
      <protection hidden="1"/>
    </xf>
    <xf numFmtId="0" fontId="5" fillId="10" borderId="0" xfId="0" applyFont="1" applyFill="1" applyBorder="1" applyAlignment="1" applyProtection="1">
      <alignment vertical="center" shrinkToFit="1"/>
      <protection hidden="1"/>
    </xf>
    <xf numFmtId="0" fontId="5" fillId="10" borderId="14" xfId="0" applyFont="1" applyFill="1" applyBorder="1" applyAlignment="1" applyProtection="1">
      <alignment vertical="center" shrinkToFit="1"/>
      <protection hidden="1"/>
    </xf>
    <xf numFmtId="0" fontId="5" fillId="10" borderId="17" xfId="0" applyFont="1" applyFill="1" applyBorder="1" applyAlignment="1" applyProtection="1">
      <alignment vertical="center" shrinkToFit="1"/>
      <protection hidden="1"/>
    </xf>
    <xf numFmtId="0" fontId="5" fillId="10" borderId="12" xfId="0" applyFont="1" applyFill="1" applyBorder="1" applyAlignment="1" applyProtection="1">
      <alignment vertical="center" shrinkToFit="1"/>
      <protection hidden="1"/>
    </xf>
    <xf numFmtId="0" fontId="7" fillId="15" borderId="21" xfId="0" applyNumberFormat="1" applyFont="1" applyFill="1" applyBorder="1" applyAlignment="1" applyProtection="1">
      <alignment horizontal="center" vertical="center"/>
      <protection hidden="1"/>
    </xf>
    <xf numFmtId="0" fontId="7" fillId="15" borderId="28" xfId="0" applyFont="1" applyFill="1" applyBorder="1" applyAlignment="1" applyProtection="1">
      <alignment horizontal="center" vertical="center" shrinkToFit="1"/>
      <protection hidden="1"/>
    </xf>
    <xf numFmtId="0" fontId="7" fillId="0" borderId="2" xfId="0" applyFont="1" applyFill="1" applyBorder="1" applyAlignment="1" applyProtection="1">
      <alignment horizontal="left" vertical="center" shrinkToFit="1"/>
      <protection hidden="1"/>
    </xf>
    <xf numFmtId="0" fontId="7" fillId="0" borderId="2" xfId="0" applyNumberFormat="1" applyFont="1" applyFill="1" applyBorder="1" applyAlignment="1" applyProtection="1">
      <alignment horizontal="left" vertical="center" shrinkToFit="1"/>
      <protection hidden="1"/>
    </xf>
    <xf numFmtId="0" fontId="7" fillId="0" borderId="38" xfId="0" applyFont="1" applyFill="1" applyBorder="1" applyAlignment="1" applyProtection="1">
      <alignment horizontal="center" vertical="center" shrinkToFit="1"/>
      <protection locked="0" hidden="1"/>
    </xf>
    <xf numFmtId="0" fontId="7" fillId="0" borderId="33" xfId="0" applyFont="1" applyFill="1" applyBorder="1" applyAlignment="1" applyProtection="1">
      <alignment horizontal="center" vertical="center" shrinkToFit="1"/>
      <protection locked="0" hidden="1"/>
    </xf>
    <xf numFmtId="0" fontId="7" fillId="0" borderId="32" xfId="0" applyFont="1" applyFill="1" applyBorder="1" applyAlignment="1" applyProtection="1">
      <alignment horizontal="center" vertical="center" shrinkToFit="1"/>
      <protection locked="0" hidden="1"/>
    </xf>
    <xf numFmtId="0" fontId="7" fillId="0" borderId="39" xfId="0" applyFont="1" applyFill="1" applyBorder="1" applyAlignment="1" applyProtection="1">
      <alignment horizontal="center" vertical="center" shrinkToFit="1"/>
      <protection locked="0" hidden="1"/>
    </xf>
    <xf numFmtId="0" fontId="7" fillId="0" borderId="37" xfId="0" applyFont="1" applyFill="1" applyBorder="1" applyAlignment="1" applyProtection="1">
      <alignment horizontal="center" vertical="center" shrinkToFit="1"/>
      <protection locked="0" hidden="1"/>
    </xf>
    <xf numFmtId="0" fontId="7" fillId="11" borderId="58" xfId="0" applyFont="1" applyFill="1" applyBorder="1" applyAlignment="1" applyProtection="1">
      <alignment horizontal="center" vertical="center" shrinkToFit="1"/>
      <protection hidden="1"/>
    </xf>
    <xf numFmtId="0" fontId="7" fillId="11" borderId="70" xfId="0" applyFont="1" applyFill="1" applyBorder="1" applyAlignment="1" applyProtection="1">
      <alignment horizontal="center" vertical="center" shrinkToFit="1"/>
      <protection hidden="1"/>
    </xf>
    <xf numFmtId="0" fontId="7" fillId="11" borderId="71" xfId="0" applyFont="1" applyFill="1" applyBorder="1" applyAlignment="1" applyProtection="1">
      <alignment horizontal="center" vertical="center" shrinkToFit="1"/>
      <protection hidden="1"/>
    </xf>
    <xf numFmtId="0" fontId="7" fillId="11" borderId="72" xfId="0" applyFont="1" applyFill="1" applyBorder="1" applyAlignment="1" applyProtection="1">
      <alignment horizontal="center" vertical="center" shrinkToFit="1"/>
      <protection hidden="1"/>
    </xf>
    <xf numFmtId="2" fontId="7" fillId="11" borderId="21" xfId="0" applyNumberFormat="1" applyFont="1" applyFill="1" applyBorder="1" applyAlignment="1" applyProtection="1">
      <alignment horizontal="center" vertical="center" shrinkToFit="1"/>
      <protection hidden="1"/>
    </xf>
    <xf numFmtId="0" fontId="7" fillId="0" borderId="21" xfId="0" applyFont="1" applyFill="1" applyBorder="1" applyAlignment="1" applyProtection="1">
      <alignment vertical="center" shrinkToFit="1"/>
      <protection locked="0" hidden="1"/>
    </xf>
    <xf numFmtId="0" fontId="7" fillId="0" borderId="67" xfId="0" applyFont="1" applyFill="1" applyBorder="1" applyAlignment="1" applyProtection="1">
      <alignment vertical="center" shrinkToFit="1"/>
      <protection hidden="1"/>
    </xf>
    <xf numFmtId="0" fontId="7" fillId="15" borderId="22" xfId="0" applyFont="1" applyFill="1" applyBorder="1" applyAlignment="1" applyProtection="1">
      <alignment horizontal="center" vertical="center"/>
      <protection hidden="1"/>
    </xf>
    <xf numFmtId="0" fontId="7" fillId="15" borderId="26" xfId="0" applyFont="1" applyFill="1" applyBorder="1" applyAlignment="1" applyProtection="1">
      <alignment horizontal="center" vertical="center" shrinkToFit="1"/>
      <protection hidden="1"/>
    </xf>
    <xf numFmtId="0" fontId="7" fillId="0" borderId="1" xfId="0" applyFont="1" applyFill="1" applyBorder="1" applyAlignment="1" applyProtection="1">
      <alignment horizontal="left" vertical="center" shrinkToFit="1"/>
      <protection hidden="1"/>
    </xf>
    <xf numFmtId="0" fontId="7" fillId="0" borderId="1" xfId="0" applyNumberFormat="1" applyFont="1" applyFill="1" applyBorder="1" applyAlignment="1" applyProtection="1">
      <alignment horizontal="left" vertical="center" shrinkToFit="1"/>
      <protection hidden="1"/>
    </xf>
    <xf numFmtId="0" fontId="7" fillId="0" borderId="5" xfId="0" applyFont="1" applyFill="1" applyBorder="1" applyAlignment="1" applyProtection="1">
      <alignment horizontal="center" vertical="center" shrinkToFit="1"/>
      <protection locked="0" hidden="1"/>
    </xf>
    <xf numFmtId="0" fontId="7" fillId="0" borderId="3" xfId="0" applyFont="1" applyFill="1" applyBorder="1" applyAlignment="1" applyProtection="1">
      <alignment horizontal="center" vertical="center" shrinkToFit="1"/>
      <protection locked="0" hidden="1"/>
    </xf>
    <xf numFmtId="0" fontId="7" fillId="0" borderId="24" xfId="0" applyFont="1" applyFill="1" applyBorder="1" applyAlignment="1" applyProtection="1">
      <alignment horizontal="center" vertical="center" shrinkToFit="1"/>
      <protection locked="0" hidden="1"/>
    </xf>
    <xf numFmtId="0" fontId="7" fillId="0" borderId="25" xfId="0" applyFont="1" applyFill="1" applyBorder="1" applyAlignment="1" applyProtection="1">
      <alignment horizontal="center" vertical="center" shrinkToFit="1"/>
      <protection locked="0" hidden="1"/>
    </xf>
    <xf numFmtId="0" fontId="7" fillId="0" borderId="4" xfId="0" applyFont="1" applyFill="1" applyBorder="1" applyAlignment="1" applyProtection="1">
      <alignment horizontal="center" vertical="center" shrinkToFit="1"/>
      <protection locked="0" hidden="1"/>
    </xf>
    <xf numFmtId="0" fontId="7" fillId="11" borderId="21" xfId="0" applyFont="1" applyFill="1" applyBorder="1" applyAlignment="1" applyProtection="1">
      <alignment horizontal="center" vertical="center" shrinkToFit="1"/>
      <protection hidden="1"/>
    </xf>
    <xf numFmtId="0" fontId="7" fillId="11" borderId="32" xfId="0" applyFont="1" applyFill="1" applyBorder="1" applyAlignment="1" applyProtection="1">
      <alignment horizontal="center" vertical="center" shrinkToFit="1"/>
      <protection hidden="1"/>
    </xf>
    <xf numFmtId="0" fontId="7" fillId="11" borderId="33" xfId="0" applyFont="1" applyFill="1" applyBorder="1" applyAlignment="1" applyProtection="1">
      <alignment horizontal="center" vertical="center" shrinkToFit="1"/>
      <protection hidden="1"/>
    </xf>
    <xf numFmtId="0" fontId="7" fillId="11" borderId="39" xfId="0" applyFont="1" applyFill="1" applyBorder="1" applyAlignment="1" applyProtection="1">
      <alignment horizontal="center" vertical="center" shrinkToFit="1"/>
      <protection hidden="1"/>
    </xf>
    <xf numFmtId="0" fontId="7" fillId="0" borderId="22" xfId="0" applyFont="1" applyFill="1" applyBorder="1" applyAlignment="1" applyProtection="1">
      <alignment vertical="center" shrinkToFit="1"/>
      <protection locked="0" hidden="1"/>
    </xf>
    <xf numFmtId="0" fontId="7" fillId="0" borderId="68" xfId="0" applyFont="1" applyFill="1" applyBorder="1" applyAlignment="1" applyProtection="1">
      <alignment vertical="center" shrinkToFit="1"/>
      <protection hidden="1"/>
    </xf>
    <xf numFmtId="0" fontId="7" fillId="15" borderId="62" xfId="0" applyFont="1" applyFill="1" applyBorder="1" applyAlignment="1" applyProtection="1">
      <alignment horizontal="center" vertical="center"/>
      <protection hidden="1"/>
    </xf>
    <xf numFmtId="0" fontId="7" fillId="15" borderId="59" xfId="0" applyFont="1" applyFill="1" applyBorder="1" applyAlignment="1" applyProtection="1">
      <alignment horizontal="center" vertical="center" shrinkToFit="1"/>
      <protection hidden="1"/>
    </xf>
    <xf numFmtId="0" fontId="7" fillId="0" borderId="60" xfId="0" applyFont="1" applyFill="1" applyBorder="1" applyAlignment="1" applyProtection="1">
      <alignment horizontal="left" vertical="center" shrinkToFit="1"/>
      <protection hidden="1"/>
    </xf>
    <xf numFmtId="0" fontId="7" fillId="0" borderId="60" xfId="0" applyNumberFormat="1" applyFont="1" applyFill="1" applyBorder="1" applyAlignment="1" applyProtection="1">
      <alignment horizontal="left" vertical="center" shrinkToFit="1"/>
      <protection hidden="1"/>
    </xf>
    <xf numFmtId="0" fontId="7" fillId="0" borderId="75" xfId="0" applyFont="1" applyFill="1" applyBorder="1" applyAlignment="1" applyProtection="1">
      <alignment horizontal="center" vertical="center" shrinkToFit="1"/>
      <protection locked="0" hidden="1"/>
    </xf>
    <xf numFmtId="0" fontId="7" fillId="0" borderId="65" xfId="0" applyFont="1" applyFill="1" applyBorder="1" applyAlignment="1" applyProtection="1">
      <alignment horizontal="center" vertical="center" shrinkToFit="1"/>
      <protection locked="0" hidden="1"/>
    </xf>
    <xf numFmtId="0" fontId="7" fillId="0" borderId="64" xfId="0" applyFont="1" applyFill="1" applyBorder="1" applyAlignment="1" applyProtection="1">
      <alignment horizontal="center" vertical="center" shrinkToFit="1"/>
      <protection locked="0" hidden="1"/>
    </xf>
    <xf numFmtId="0" fontId="7" fillId="0" borderId="66" xfId="0" applyFont="1" applyFill="1" applyBorder="1" applyAlignment="1" applyProtection="1">
      <alignment horizontal="center" vertical="center" shrinkToFit="1"/>
      <protection locked="0" hidden="1"/>
    </xf>
    <xf numFmtId="0" fontId="7" fillId="0" borderId="76" xfId="0" applyFont="1" applyFill="1" applyBorder="1" applyAlignment="1" applyProtection="1">
      <alignment horizontal="center" vertical="center" shrinkToFit="1"/>
      <protection locked="0" hidden="1"/>
    </xf>
    <xf numFmtId="0" fontId="7" fillId="11" borderId="20" xfId="0" applyFont="1" applyFill="1" applyBorder="1" applyAlignment="1" applyProtection="1">
      <alignment horizontal="center" vertical="center" shrinkToFit="1"/>
      <protection hidden="1"/>
    </xf>
    <xf numFmtId="0" fontId="7" fillId="11" borderId="63" xfId="0" applyFont="1" applyFill="1" applyBorder="1" applyAlignment="1" applyProtection="1">
      <alignment horizontal="center" vertical="center" shrinkToFit="1"/>
      <protection hidden="1"/>
    </xf>
    <xf numFmtId="0" fontId="7" fillId="11" borderId="43" xfId="0" applyFont="1" applyFill="1" applyBorder="1" applyAlignment="1" applyProtection="1">
      <alignment horizontal="center" vertical="center" shrinkToFit="1"/>
      <protection hidden="1"/>
    </xf>
    <xf numFmtId="0" fontId="7" fillId="11" borderId="45" xfId="0" applyFont="1" applyFill="1" applyBorder="1" applyAlignment="1" applyProtection="1">
      <alignment horizontal="center" vertical="center" shrinkToFit="1"/>
      <protection hidden="1"/>
    </xf>
    <xf numFmtId="2" fontId="7" fillId="11" borderId="62" xfId="0" applyNumberFormat="1" applyFont="1" applyFill="1" applyBorder="1" applyAlignment="1" applyProtection="1">
      <alignment horizontal="center" vertical="center" shrinkToFit="1"/>
      <protection hidden="1"/>
    </xf>
    <xf numFmtId="0" fontId="7" fillId="0" borderId="62" xfId="0" applyFont="1" applyFill="1" applyBorder="1" applyAlignment="1" applyProtection="1">
      <alignment vertical="center" shrinkToFit="1"/>
      <protection locked="0" hidden="1"/>
    </xf>
    <xf numFmtId="0" fontId="7" fillId="0" borderId="69" xfId="0" applyFont="1" applyFill="1" applyBorder="1" applyAlignment="1" applyProtection="1">
      <alignment vertical="center" shrinkToFit="1"/>
      <protection hidden="1"/>
    </xf>
    <xf numFmtId="0" fontId="3" fillId="15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Protection="1">
      <protection locked="0"/>
    </xf>
    <xf numFmtId="0" fontId="3" fillId="9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18" borderId="0" xfId="0" applyFont="1" applyFill="1" applyProtection="1">
      <protection hidden="1"/>
    </xf>
    <xf numFmtId="0" fontId="3" fillId="18" borderId="0" xfId="0" applyFont="1" applyFill="1" applyBorder="1" applyProtection="1">
      <protection hidden="1"/>
    </xf>
    <xf numFmtId="0" fontId="3" fillId="7" borderId="0" xfId="0" applyFont="1" applyFill="1" applyProtection="1">
      <protection hidden="1"/>
    </xf>
    <xf numFmtId="0" fontId="3" fillId="0" borderId="0" xfId="0" applyFont="1" applyProtection="1">
      <protection hidden="1"/>
    </xf>
    <xf numFmtId="0" fontId="6" fillId="7" borderId="0" xfId="0" applyFont="1" applyFill="1" applyBorder="1" applyAlignment="1" applyProtection="1">
      <alignment horizontal="left" vertical="center"/>
      <protection hidden="1"/>
    </xf>
    <xf numFmtId="0" fontId="6" fillId="7" borderId="0" xfId="0" applyFont="1" applyFill="1" applyBorder="1" applyAlignment="1" applyProtection="1">
      <alignment horizontal="center" vertical="center"/>
      <protection hidden="1"/>
    </xf>
    <xf numFmtId="0" fontId="10" fillId="7" borderId="0" xfId="0" applyFont="1" applyFill="1" applyBorder="1" applyAlignment="1" applyProtection="1">
      <alignment horizontal="center" vertical="center"/>
      <protection hidden="1"/>
    </xf>
    <xf numFmtId="0" fontId="6" fillId="8" borderId="3" xfId="0" applyFont="1" applyFill="1" applyBorder="1" applyAlignment="1" applyProtection="1">
      <alignment horizontal="center" vertical="center"/>
      <protection hidden="1"/>
    </xf>
    <xf numFmtId="0" fontId="6" fillId="4" borderId="3" xfId="0" applyFont="1" applyFill="1" applyBorder="1" applyAlignment="1" applyProtection="1">
      <alignment horizontal="center"/>
      <protection locked="0"/>
    </xf>
    <xf numFmtId="0" fontId="6" fillId="6" borderId="3" xfId="0" applyFont="1" applyFill="1" applyBorder="1" applyAlignment="1" applyProtection="1">
      <alignment horizontal="center"/>
      <protection hidden="1"/>
    </xf>
    <xf numFmtId="0" fontId="6" fillId="4" borderId="3" xfId="0" applyNumberFormat="1" applyFont="1" applyFill="1" applyBorder="1" applyAlignment="1" applyProtection="1">
      <alignment horizontal="center"/>
      <protection locked="0"/>
    </xf>
    <xf numFmtId="0" fontId="6" fillId="6" borderId="4" xfId="0" applyFont="1" applyFill="1" applyBorder="1" applyAlignment="1" applyProtection="1">
      <alignment horizontal="center"/>
      <protection hidden="1"/>
    </xf>
    <xf numFmtId="0" fontId="10" fillId="6" borderId="3" xfId="0" applyFont="1" applyFill="1" applyBorder="1" applyAlignment="1" applyProtection="1">
      <alignment horizontal="center"/>
      <protection hidden="1"/>
    </xf>
    <xf numFmtId="0" fontId="10" fillId="7" borderId="0" xfId="0" applyFont="1" applyFill="1" applyBorder="1" applyAlignment="1" applyProtection="1">
      <alignment horizontal="center"/>
      <protection hidden="1"/>
    </xf>
    <xf numFmtId="0" fontId="10" fillId="6" borderId="4" xfId="0" applyFont="1" applyFill="1" applyBorder="1" applyAlignment="1" applyProtection="1">
      <alignment horizontal="center"/>
      <protection hidden="1"/>
    </xf>
    <xf numFmtId="0" fontId="10" fillId="0" borderId="4" xfId="0" applyFont="1" applyBorder="1" applyAlignment="1" applyProtection="1">
      <protection locked="0"/>
    </xf>
    <xf numFmtId="0" fontId="10" fillId="5" borderId="1" xfId="0" applyFont="1" applyFill="1" applyBorder="1" applyAlignment="1" applyProtection="1">
      <alignment horizontal="center"/>
      <protection locked="0" hidden="1"/>
    </xf>
    <xf numFmtId="0" fontId="10" fillId="5" borderId="5" xfId="0" applyFont="1" applyFill="1" applyBorder="1" applyAlignment="1" applyProtection="1">
      <alignment horizontal="center"/>
      <protection locked="0" hidden="1"/>
    </xf>
    <xf numFmtId="0" fontId="11" fillId="8" borderId="0" xfId="0" applyFont="1" applyFill="1" applyProtection="1">
      <protection hidden="1"/>
    </xf>
    <xf numFmtId="0" fontId="11" fillId="8" borderId="0" xfId="0" applyFont="1" applyFill="1" applyAlignment="1" applyProtection="1">
      <alignment horizontal="center"/>
      <protection hidden="1"/>
    </xf>
    <xf numFmtId="0" fontId="3" fillId="7" borderId="0" xfId="0" applyFont="1" applyFill="1" applyBorder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10" fillId="5" borderId="3" xfId="0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horizontal="center" vertical="center"/>
      <protection hidden="1"/>
    </xf>
    <xf numFmtId="0" fontId="10" fillId="5" borderId="4" xfId="0" applyFont="1" applyFill="1" applyBorder="1" applyAlignment="1" applyProtection="1">
      <alignment horizontal="center" vertical="center"/>
      <protection locked="0"/>
    </xf>
    <xf numFmtId="0" fontId="10" fillId="7" borderId="0" xfId="0" applyFont="1" applyFill="1" applyBorder="1" applyAlignment="1" applyProtection="1">
      <alignment vertical="center"/>
      <protection hidden="1"/>
    </xf>
    <xf numFmtId="0" fontId="10" fillId="0" borderId="4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protection hidden="1"/>
    </xf>
    <xf numFmtId="0" fontId="10" fillId="0" borderId="5" xfId="0" applyFont="1" applyBorder="1" applyAlignment="1" applyProtection="1">
      <protection hidden="1"/>
    </xf>
    <xf numFmtId="0" fontId="3" fillId="7" borderId="0" xfId="0" applyFont="1" applyFill="1" applyAlignment="1" applyProtection="1">
      <alignment horizontal="center"/>
      <protection hidden="1"/>
    </xf>
    <xf numFmtId="0" fontId="3" fillId="0" borderId="0" xfId="0" applyFont="1" applyFill="1" applyBorder="1" applyProtection="1">
      <protection hidden="1"/>
    </xf>
    <xf numFmtId="0" fontId="3" fillId="9" borderId="0" xfId="0" applyFont="1" applyFill="1" applyAlignment="1" applyProtection="1">
      <alignment horizontal="center"/>
    </xf>
    <xf numFmtId="0" fontId="3" fillId="0" borderId="0" xfId="0" applyFont="1" applyProtection="1"/>
    <xf numFmtId="0" fontId="3" fillId="8" borderId="0" xfId="0" applyFont="1" applyFill="1" applyProtection="1"/>
    <xf numFmtId="0" fontId="3" fillId="8" borderId="0" xfId="0" applyFont="1" applyFill="1" applyAlignment="1" applyProtection="1">
      <alignment horizontal="center"/>
    </xf>
    <xf numFmtId="0" fontId="6" fillId="10" borderId="6" xfId="0" applyFont="1" applyFill="1" applyBorder="1" applyAlignment="1" applyProtection="1">
      <alignment horizontal="center" vertical="center"/>
    </xf>
    <xf numFmtId="49" fontId="12" fillId="10" borderId="6" xfId="0" applyNumberFormat="1" applyFont="1" applyFill="1" applyBorder="1" applyAlignment="1" applyProtection="1">
      <alignment horizontal="center" vertical="center" shrinkToFit="1"/>
    </xf>
    <xf numFmtId="49" fontId="12" fillId="4" borderId="14" xfId="0" applyNumberFormat="1" applyFont="1" applyFill="1" applyBorder="1" applyAlignment="1" applyProtection="1">
      <alignment horizontal="center" vertical="center" shrinkToFit="1"/>
    </xf>
    <xf numFmtId="0" fontId="3" fillId="9" borderId="0" xfId="0" applyFont="1" applyFill="1" applyAlignment="1" applyProtection="1">
      <alignment vertical="center"/>
    </xf>
    <xf numFmtId="49" fontId="13" fillId="4" borderId="21" xfId="0" applyNumberFormat="1" applyFont="1" applyFill="1" applyBorder="1" applyAlignment="1" applyProtection="1">
      <alignment horizontal="center" vertical="center"/>
      <protection locked="0"/>
    </xf>
    <xf numFmtId="49" fontId="13" fillId="4" borderId="21" xfId="0" applyNumberFormat="1" applyFont="1" applyFill="1" applyBorder="1" applyAlignment="1" applyProtection="1">
      <alignment horizontal="center" vertical="center" shrinkToFit="1"/>
      <protection locked="0"/>
    </xf>
    <xf numFmtId="0" fontId="13" fillId="10" borderId="21" xfId="0" applyNumberFormat="1" applyFont="1" applyFill="1" applyBorder="1" applyAlignment="1" applyProtection="1">
      <alignment horizontal="center" vertical="center" shrinkToFit="1"/>
      <protection hidden="1"/>
    </xf>
    <xf numFmtId="0" fontId="3" fillId="0" borderId="0" xfId="0" applyFont="1" applyAlignment="1" applyProtection="1">
      <alignment vertical="center"/>
    </xf>
    <xf numFmtId="49" fontId="13" fillId="4" borderId="22" xfId="0" applyNumberFormat="1" applyFont="1" applyFill="1" applyBorder="1" applyAlignment="1" applyProtection="1">
      <alignment horizontal="center" vertical="center"/>
      <protection locked="0"/>
    </xf>
    <xf numFmtId="49" fontId="13" fillId="4" borderId="22" xfId="0" quotePrefix="1" applyNumberFormat="1" applyFont="1" applyFill="1" applyBorder="1" applyAlignment="1" applyProtection="1">
      <alignment horizontal="center" vertical="center"/>
      <protection locked="0"/>
    </xf>
    <xf numFmtId="49" fontId="13" fillId="4" borderId="22" xfId="0" applyNumberFormat="1" applyFont="1" applyFill="1" applyBorder="1" applyAlignment="1" applyProtection="1">
      <alignment horizontal="center" vertical="center" shrinkToFit="1"/>
      <protection locked="0"/>
    </xf>
    <xf numFmtId="49" fontId="13" fillId="4" borderId="22" xfId="0" applyNumberFormat="1" applyFont="1" applyFill="1" applyBorder="1" applyAlignment="1" applyProtection="1">
      <alignment vertical="center" shrinkToFit="1"/>
      <protection locked="0"/>
    </xf>
    <xf numFmtId="0" fontId="3" fillId="4" borderId="0" xfId="0" applyFont="1" applyFill="1" applyProtection="1"/>
    <xf numFmtId="0" fontId="3" fillId="4" borderId="0" xfId="0" applyFont="1" applyFill="1" applyAlignment="1" applyProtection="1">
      <alignment horizontal="center"/>
    </xf>
    <xf numFmtId="0" fontId="10" fillId="9" borderId="0" xfId="0" applyFont="1" applyFill="1" applyAlignment="1" applyProtection="1">
      <alignment horizontal="left"/>
      <protection hidden="1"/>
    </xf>
    <xf numFmtId="0" fontId="15" fillId="4" borderId="0" xfId="0" applyFont="1" applyFill="1" applyAlignment="1" applyProtection="1">
      <alignment horizontal="center"/>
      <protection hidden="1"/>
    </xf>
    <xf numFmtId="0" fontId="10" fillId="4" borderId="2" xfId="0" applyFont="1" applyFill="1" applyBorder="1" applyAlignment="1" applyProtection="1">
      <alignment horizontal="center"/>
      <protection hidden="1"/>
    </xf>
    <xf numFmtId="0" fontId="10" fillId="4" borderId="0" xfId="0" applyFont="1" applyFill="1" applyBorder="1" applyAlignment="1" applyProtection="1">
      <protection hidden="1"/>
    </xf>
    <xf numFmtId="0" fontId="10" fillId="4" borderId="2" xfId="0" applyFont="1" applyFill="1" applyBorder="1" applyAlignment="1" applyProtection="1">
      <alignment horizontal="center" vertical="center"/>
      <protection hidden="1"/>
    </xf>
    <xf numFmtId="0" fontId="10" fillId="4" borderId="6" xfId="0" applyFont="1" applyFill="1" applyBorder="1" applyAlignment="1" applyProtection="1">
      <alignment horizontal="center" vertical="top" wrapText="1"/>
      <protection hidden="1"/>
    </xf>
    <xf numFmtId="0" fontId="7" fillId="4" borderId="6" xfId="0" applyFont="1" applyFill="1" applyBorder="1" applyAlignment="1" applyProtection="1">
      <alignment horizontal="center" vertical="top" wrapText="1"/>
      <protection hidden="1"/>
    </xf>
    <xf numFmtId="0" fontId="7" fillId="4" borderId="7" xfId="0" applyFont="1" applyFill="1" applyBorder="1" applyAlignment="1" applyProtection="1">
      <alignment horizontal="center" vertical="center" wrapText="1"/>
      <protection hidden="1"/>
    </xf>
    <xf numFmtId="0" fontId="7" fillId="4" borderId="6" xfId="0" applyNumberFormat="1" applyFont="1" applyFill="1" applyBorder="1" applyAlignment="1" applyProtection="1">
      <alignment horizontal="center" vertical="top"/>
      <protection hidden="1"/>
    </xf>
    <xf numFmtId="0" fontId="6" fillId="4" borderId="7" xfId="0" applyFont="1" applyFill="1" applyBorder="1" applyAlignment="1" applyProtection="1">
      <alignment horizontal="center" vertical="center" wrapText="1"/>
      <protection hidden="1"/>
    </xf>
    <xf numFmtId="0" fontId="4" fillId="4" borderId="6" xfId="0" applyNumberFormat="1" applyFont="1" applyFill="1" applyBorder="1" applyAlignment="1" applyProtection="1">
      <alignment horizontal="center" vertical="center"/>
      <protection hidden="1"/>
    </xf>
    <xf numFmtId="2" fontId="4" fillId="4" borderId="6" xfId="0" applyNumberFormat="1" applyFont="1" applyFill="1" applyBorder="1" applyAlignment="1" applyProtection="1">
      <alignment horizontal="center" vertical="center" shrinkToFit="1"/>
      <protection hidden="1"/>
    </xf>
    <xf numFmtId="0" fontId="16" fillId="4" borderId="0" xfId="0" applyFont="1" applyFill="1" applyProtection="1">
      <protection hidden="1"/>
    </xf>
    <xf numFmtId="0" fontId="7" fillId="4" borderId="0" xfId="0" applyFont="1" applyFill="1" applyProtection="1">
      <protection hidden="1"/>
    </xf>
    <xf numFmtId="0" fontId="7" fillId="4" borderId="6" xfId="0" applyFont="1" applyFill="1" applyBorder="1" applyAlignment="1" applyProtection="1">
      <alignment horizontal="center"/>
      <protection hidden="1"/>
    </xf>
    <xf numFmtId="0" fontId="10" fillId="4" borderId="6" xfId="0" applyFont="1" applyFill="1" applyBorder="1" applyAlignment="1" applyProtection="1">
      <alignment horizontal="center"/>
      <protection hidden="1"/>
    </xf>
    <xf numFmtId="0" fontId="10" fillId="4" borderId="6" xfId="0" applyNumberFormat="1" applyFont="1" applyFill="1" applyBorder="1" applyAlignment="1" applyProtection="1">
      <alignment horizontal="center" vertical="top"/>
      <protection hidden="1"/>
    </xf>
    <xf numFmtId="0" fontId="6" fillId="4" borderId="0" xfId="0" applyFont="1" applyFill="1" applyAlignment="1" applyProtection="1">
      <alignment horizontal="left" indent="1"/>
      <protection hidden="1"/>
    </xf>
    <xf numFmtId="0" fontId="10" fillId="4" borderId="0" xfId="0" applyFont="1" applyFill="1" applyProtection="1">
      <protection hidden="1"/>
    </xf>
    <xf numFmtId="0" fontId="10" fillId="4" borderId="2" xfId="0" applyFont="1" applyFill="1" applyBorder="1" applyProtection="1">
      <protection hidden="1"/>
    </xf>
    <xf numFmtId="0" fontId="3" fillId="4" borderId="2" xfId="0" applyFont="1" applyFill="1" applyBorder="1" applyProtection="1"/>
    <xf numFmtId="0" fontId="17" fillId="4" borderId="2" xfId="0" applyFont="1" applyFill="1" applyBorder="1" applyAlignment="1" applyProtection="1">
      <protection hidden="1"/>
    </xf>
    <xf numFmtId="0" fontId="17" fillId="4" borderId="0" xfId="0" applyFont="1" applyFill="1" applyAlignment="1" applyProtection="1">
      <protection hidden="1"/>
    </xf>
    <xf numFmtId="0" fontId="6" fillId="4" borderId="0" xfId="0" applyFont="1" applyFill="1" applyProtection="1">
      <protection hidden="1"/>
    </xf>
    <xf numFmtId="0" fontId="17" fillId="4" borderId="0" xfId="0" applyFont="1" applyFill="1" applyAlignment="1" applyProtection="1">
      <alignment horizontal="center"/>
      <protection hidden="1"/>
    </xf>
    <xf numFmtId="0" fontId="10" fillId="4" borderId="6" xfId="0" applyFont="1" applyFill="1" applyBorder="1" applyAlignment="1" applyProtection="1">
      <protection hidden="1"/>
    </xf>
    <xf numFmtId="0" fontId="10" fillId="4" borderId="0" xfId="0" applyFont="1" applyFill="1" applyAlignment="1" applyProtection="1">
      <protection hidden="1"/>
    </xf>
    <xf numFmtId="0" fontId="10" fillId="4" borderId="0" xfId="0" applyFont="1" applyFill="1" applyAlignment="1" applyProtection="1">
      <alignment horizontal="center"/>
      <protection hidden="1"/>
    </xf>
    <xf numFmtId="0" fontId="3" fillId="9" borderId="0" xfId="0" applyFont="1" applyFill="1" applyAlignment="1" applyProtection="1"/>
    <xf numFmtId="0" fontId="3" fillId="0" borderId="0" xfId="0" applyFont="1" applyAlignment="1"/>
    <xf numFmtId="0" fontId="4" fillId="10" borderId="16" xfId="0" applyFont="1" applyFill="1" applyBorder="1" applyAlignment="1" applyProtection="1">
      <alignment horizontal="center" vertical="center" wrapText="1"/>
      <protection hidden="1"/>
    </xf>
    <xf numFmtId="0" fontId="5" fillId="10" borderId="16" xfId="0" applyFont="1" applyFill="1" applyBorder="1" applyAlignment="1" applyProtection="1">
      <alignment horizontal="center" vertical="center"/>
      <protection hidden="1"/>
    </xf>
    <xf numFmtId="0" fontId="4" fillId="10" borderId="17" xfId="0" applyFont="1" applyFill="1" applyBorder="1" applyAlignment="1" applyProtection="1">
      <alignment horizontal="center" vertical="center" wrapText="1"/>
      <protection hidden="1"/>
    </xf>
    <xf numFmtId="0" fontId="5" fillId="10" borderId="0" xfId="0" applyFont="1" applyFill="1" applyBorder="1" applyAlignment="1" applyProtection="1">
      <alignment horizontal="center" vertical="center"/>
      <protection hidden="1"/>
    </xf>
    <xf numFmtId="0" fontId="4" fillId="10" borderId="0" xfId="0" applyFont="1" applyFill="1" applyBorder="1" applyAlignment="1" applyProtection="1">
      <alignment horizontal="center" vertical="center" shrinkToFit="1"/>
      <protection hidden="1"/>
    </xf>
    <xf numFmtId="0" fontId="4" fillId="10" borderId="0" xfId="0" applyFont="1" applyFill="1" applyBorder="1" applyAlignment="1" applyProtection="1">
      <alignment horizontal="center" vertical="center" wrapText="1"/>
      <protection hidden="1"/>
    </xf>
    <xf numFmtId="0" fontId="4" fillId="10" borderId="12" xfId="0" applyFont="1" applyFill="1" applyBorder="1" applyAlignment="1" applyProtection="1">
      <alignment horizontal="center" vertical="center" shrinkToFit="1"/>
      <protection hidden="1"/>
    </xf>
    <xf numFmtId="0" fontId="4" fillId="10" borderId="17" xfId="0" applyFont="1" applyFill="1" applyBorder="1" applyAlignment="1" applyProtection="1">
      <alignment horizontal="center" vertical="center" shrinkToFit="1"/>
      <protection hidden="1"/>
    </xf>
    <xf numFmtId="0" fontId="7" fillId="0" borderId="6" xfId="0" applyFont="1" applyFill="1" applyBorder="1" applyAlignment="1" applyProtection="1">
      <alignment horizontal="center" vertical="center" shrinkToFit="1"/>
      <protection locked="0"/>
    </xf>
    <xf numFmtId="0" fontId="7" fillId="0" borderId="62" xfId="0" applyFont="1" applyFill="1" applyBorder="1" applyAlignment="1" applyProtection="1">
      <alignment horizontal="center" vertical="center" shrinkToFit="1"/>
      <protection locked="0"/>
    </xf>
    <xf numFmtId="0" fontId="7" fillId="12" borderId="59" xfId="0" applyFont="1" applyFill="1" applyBorder="1" applyAlignment="1" applyProtection="1">
      <alignment horizontal="center" vertical="center" shrinkToFit="1"/>
      <protection hidden="1"/>
    </xf>
    <xf numFmtId="0" fontId="7" fillId="12" borderId="61" xfId="0" applyFont="1" applyFill="1" applyBorder="1" applyAlignment="1" applyProtection="1">
      <alignment horizontal="center" vertical="center" shrinkToFit="1"/>
      <protection hidden="1"/>
    </xf>
    <xf numFmtId="0" fontId="7" fillId="15" borderId="21" xfId="0" applyFont="1" applyFill="1" applyBorder="1" applyAlignment="1" applyProtection="1">
      <alignment horizontal="center" vertical="center" shrinkToFit="1"/>
      <protection hidden="1"/>
    </xf>
    <xf numFmtId="0" fontId="7" fillId="0" borderId="32" xfId="0" applyFont="1" applyBorder="1" applyAlignment="1" applyProtection="1">
      <alignment horizontal="center" vertical="center" shrinkToFit="1"/>
      <protection locked="0"/>
    </xf>
    <xf numFmtId="0" fontId="7" fillId="0" borderId="33" xfId="0" applyFont="1" applyBorder="1" applyAlignment="1" applyProtection="1">
      <alignment horizontal="center" vertical="center" shrinkToFit="1"/>
      <protection locked="0"/>
    </xf>
    <xf numFmtId="0" fontId="7" fillId="0" borderId="39" xfId="0" applyFont="1" applyBorder="1" applyAlignment="1" applyProtection="1">
      <alignment horizontal="center" vertical="center" shrinkToFit="1"/>
      <protection locked="0"/>
    </xf>
    <xf numFmtId="0" fontId="7" fillId="0" borderId="32" xfId="0" applyFont="1" applyFill="1" applyBorder="1" applyAlignment="1" applyProtection="1">
      <alignment horizontal="center" vertical="center" shrinkToFit="1"/>
      <protection locked="0"/>
    </xf>
    <xf numFmtId="0" fontId="7" fillId="0" borderId="33" xfId="0" applyFont="1" applyFill="1" applyBorder="1" applyAlignment="1" applyProtection="1">
      <alignment horizontal="center" vertical="center" shrinkToFit="1"/>
      <protection locked="0"/>
    </xf>
    <xf numFmtId="0" fontId="7" fillId="0" borderId="39" xfId="0" applyFont="1" applyFill="1" applyBorder="1" applyAlignment="1" applyProtection="1">
      <alignment horizontal="center" vertical="center" shrinkToFit="1"/>
      <protection locked="0"/>
    </xf>
    <xf numFmtId="0" fontId="7" fillId="12" borderId="32" xfId="0" applyFont="1" applyFill="1" applyBorder="1" applyAlignment="1" applyProtection="1">
      <alignment horizontal="center" vertical="center" shrinkToFit="1"/>
      <protection hidden="1"/>
    </xf>
    <xf numFmtId="0" fontId="7" fillId="16" borderId="21" xfId="0" applyFont="1" applyFill="1" applyBorder="1" applyAlignment="1" applyProtection="1">
      <alignment horizontal="center" vertical="center" shrinkToFit="1"/>
      <protection hidden="1"/>
    </xf>
    <xf numFmtId="0" fontId="7" fillId="12" borderId="21" xfId="0" applyFont="1" applyFill="1" applyBorder="1" applyAlignment="1" applyProtection="1">
      <alignment horizontal="center" vertical="center" shrinkToFit="1"/>
      <protection hidden="1"/>
    </xf>
    <xf numFmtId="0" fontId="7" fillId="0" borderId="21" xfId="0" applyFont="1" applyFill="1" applyBorder="1" applyAlignment="1" applyProtection="1">
      <alignment horizontal="center" vertical="center" shrinkToFit="1"/>
      <protection hidden="1"/>
    </xf>
    <xf numFmtId="0" fontId="7" fillId="0" borderId="21" xfId="0" applyFont="1" applyFill="1" applyBorder="1" applyAlignment="1" applyProtection="1">
      <alignment horizontal="center" vertical="center" shrinkToFit="1"/>
      <protection locked="0" hidden="1"/>
    </xf>
    <xf numFmtId="0" fontId="7" fillId="0" borderId="34" xfId="0" applyFont="1" applyFill="1" applyBorder="1" applyAlignment="1" applyProtection="1">
      <alignment horizontal="center" vertical="center" shrinkToFit="1"/>
      <protection hidden="1"/>
    </xf>
    <xf numFmtId="0" fontId="7" fillId="15" borderId="22" xfId="0" applyFont="1" applyFill="1" applyBorder="1" applyAlignment="1" applyProtection="1">
      <alignment horizontal="center" vertical="center" shrinkToFit="1"/>
      <protection hidden="1"/>
    </xf>
    <xf numFmtId="0" fontId="7" fillId="0" borderId="24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25" xfId="0" applyFont="1" applyBorder="1" applyAlignment="1" applyProtection="1">
      <alignment horizontal="center" vertical="center" shrinkToFit="1"/>
      <protection locked="0"/>
    </xf>
    <xf numFmtId="0" fontId="7" fillId="0" borderId="24" xfId="0" applyFont="1" applyFill="1" applyBorder="1" applyAlignment="1" applyProtection="1">
      <alignment horizontal="center" vertical="center" shrinkToFit="1"/>
      <protection locked="0"/>
    </xf>
    <xf numFmtId="0" fontId="7" fillId="0" borderId="3" xfId="0" applyFont="1" applyFill="1" applyBorder="1" applyAlignment="1" applyProtection="1">
      <alignment horizontal="center" vertical="center" shrinkToFit="1"/>
      <protection locked="0"/>
    </xf>
    <xf numFmtId="0" fontId="7" fillId="0" borderId="25" xfId="0" applyFont="1" applyFill="1" applyBorder="1" applyAlignment="1" applyProtection="1">
      <alignment horizontal="center" vertical="center" shrinkToFit="1"/>
      <protection locked="0"/>
    </xf>
    <xf numFmtId="0" fontId="7" fillId="12" borderId="22" xfId="0" applyFont="1" applyFill="1" applyBorder="1" applyAlignment="1" applyProtection="1">
      <alignment horizontal="center" vertical="center" shrinkToFit="1"/>
      <protection hidden="1"/>
    </xf>
    <xf numFmtId="0" fontId="7" fillId="0" borderId="22" xfId="0" applyFont="1" applyFill="1" applyBorder="1" applyAlignment="1" applyProtection="1">
      <alignment horizontal="center" vertical="center" shrinkToFit="1"/>
      <protection hidden="1"/>
    </xf>
    <xf numFmtId="0" fontId="7" fillId="0" borderId="22" xfId="0" applyFont="1" applyFill="1" applyBorder="1" applyAlignment="1" applyProtection="1">
      <alignment horizontal="center" vertical="center" shrinkToFit="1"/>
      <protection locked="0" hidden="1"/>
    </xf>
    <xf numFmtId="0" fontId="7" fillId="15" borderId="62" xfId="0" applyFont="1" applyFill="1" applyBorder="1" applyAlignment="1" applyProtection="1">
      <alignment horizontal="center" vertical="center" shrinkToFit="1"/>
      <protection hidden="1"/>
    </xf>
    <xf numFmtId="0" fontId="7" fillId="0" borderId="63" xfId="0" applyFont="1" applyBorder="1" applyAlignment="1" applyProtection="1">
      <alignment horizontal="center" vertical="center" shrinkToFit="1"/>
      <protection locked="0"/>
    </xf>
    <xf numFmtId="0" fontId="7" fillId="0" borderId="43" xfId="0" applyFont="1" applyBorder="1" applyAlignment="1" applyProtection="1">
      <alignment horizontal="center" vertical="center" shrinkToFit="1"/>
      <protection locked="0"/>
    </xf>
    <xf numFmtId="0" fontId="7" fillId="0" borderId="45" xfId="0" applyFont="1" applyBorder="1" applyAlignment="1" applyProtection="1">
      <alignment horizontal="center" vertical="center" shrinkToFit="1"/>
      <protection locked="0"/>
    </xf>
    <xf numFmtId="0" fontId="7" fillId="0" borderId="64" xfId="0" applyFont="1" applyFill="1" applyBorder="1" applyAlignment="1" applyProtection="1">
      <alignment horizontal="center" vertical="center" shrinkToFit="1"/>
      <protection locked="0"/>
    </xf>
    <xf numFmtId="0" fontId="7" fillId="0" borderId="65" xfId="0" applyFont="1" applyFill="1" applyBorder="1" applyAlignment="1" applyProtection="1">
      <alignment horizontal="center" vertical="center" shrinkToFit="1"/>
      <protection locked="0"/>
    </xf>
    <xf numFmtId="0" fontId="7" fillId="0" borderId="66" xfId="0" applyFont="1" applyFill="1" applyBorder="1" applyAlignment="1" applyProtection="1">
      <alignment horizontal="center" vertical="center" shrinkToFit="1"/>
      <protection locked="0"/>
    </xf>
    <xf numFmtId="0" fontId="7" fillId="12" borderId="63" xfId="0" applyFont="1" applyFill="1" applyBorder="1" applyAlignment="1" applyProtection="1">
      <alignment horizontal="center" vertical="center" shrinkToFit="1"/>
      <protection hidden="1"/>
    </xf>
    <xf numFmtId="0" fontId="7" fillId="16" borderId="20" xfId="0" applyFont="1" applyFill="1" applyBorder="1" applyAlignment="1" applyProtection="1">
      <alignment horizontal="center" vertical="center" shrinkToFit="1"/>
      <protection hidden="1"/>
    </xf>
    <xf numFmtId="0" fontId="7" fillId="12" borderId="62" xfId="0" applyFont="1" applyFill="1" applyBorder="1" applyAlignment="1" applyProtection="1">
      <alignment horizontal="center" vertical="center" shrinkToFit="1"/>
      <protection hidden="1"/>
    </xf>
    <xf numFmtId="0" fontId="7" fillId="0" borderId="62" xfId="0" applyFont="1" applyFill="1" applyBorder="1" applyAlignment="1" applyProtection="1">
      <alignment horizontal="center" vertical="center" shrinkToFit="1"/>
      <protection hidden="1"/>
    </xf>
    <xf numFmtId="0" fontId="7" fillId="0" borderId="62" xfId="0" applyFont="1" applyFill="1" applyBorder="1" applyAlignment="1" applyProtection="1">
      <alignment horizontal="center" vertical="center" shrinkToFit="1"/>
      <protection locked="0" hidden="1"/>
    </xf>
    <xf numFmtId="0" fontId="7" fillId="0" borderId="13" xfId="0" applyFont="1" applyFill="1" applyBorder="1" applyAlignment="1" applyProtection="1">
      <alignment horizontal="center" vertical="center" shrinkToFit="1"/>
      <protection hidden="1"/>
    </xf>
    <xf numFmtId="0" fontId="3" fillId="9" borderId="0" xfId="0" applyFont="1" applyFill="1" applyAlignment="1" applyProtection="1">
      <alignment shrinkToFit="1"/>
    </xf>
    <xf numFmtId="0" fontId="3" fillId="9" borderId="0" xfId="0" applyFont="1" applyFill="1" applyAlignment="1" applyProtection="1">
      <alignment horizontal="center" vertical="center" shrinkToFi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 vertical="center"/>
    </xf>
    <xf numFmtId="0" fontId="7" fillId="0" borderId="40" xfId="0" applyFont="1" applyFill="1" applyBorder="1" applyAlignment="1" applyProtection="1">
      <alignment horizontal="center" vertical="center" shrinkToFit="1"/>
      <protection locked="0"/>
    </xf>
    <xf numFmtId="0" fontId="7" fillId="0" borderId="52" xfId="0" applyFont="1" applyFill="1" applyBorder="1" applyAlignment="1" applyProtection="1">
      <alignment horizontal="center" vertical="center" shrinkToFit="1"/>
      <protection locked="0"/>
    </xf>
    <xf numFmtId="0" fontId="7" fillId="0" borderId="41" xfId="0" applyFont="1" applyFill="1" applyBorder="1" applyAlignment="1" applyProtection="1">
      <alignment horizontal="center" vertical="center" shrinkToFit="1"/>
      <protection locked="0"/>
    </xf>
    <xf numFmtId="0" fontId="7" fillId="0" borderId="78" xfId="0" applyFont="1" applyFill="1" applyBorder="1" applyAlignment="1" applyProtection="1">
      <alignment horizontal="center" vertical="center" shrinkToFit="1"/>
      <protection locked="0"/>
    </xf>
    <xf numFmtId="0" fontId="7" fillId="0" borderId="14" xfId="0" applyFont="1" applyFill="1" applyBorder="1" applyAlignment="1" applyProtection="1">
      <alignment horizontal="left" vertical="center" shrinkToFit="1"/>
      <protection hidden="1"/>
    </xf>
    <xf numFmtId="0" fontId="7" fillId="0" borderId="38" xfId="0" applyFont="1" applyBorder="1" applyAlignment="1" applyProtection="1">
      <alignment horizontal="center" vertical="center" shrinkToFit="1"/>
      <protection locked="0"/>
    </xf>
    <xf numFmtId="0" fontId="7" fillId="0" borderId="37" xfId="0" applyFont="1" applyBorder="1" applyAlignment="1" applyProtection="1">
      <alignment horizontal="center" vertical="center" shrinkToFit="1"/>
      <protection locked="0"/>
    </xf>
    <xf numFmtId="0" fontId="7" fillId="12" borderId="28" xfId="0" applyFont="1" applyFill="1" applyBorder="1" applyAlignment="1" applyProtection="1">
      <alignment horizontal="center" vertical="center" shrinkToFit="1"/>
      <protection hidden="1"/>
    </xf>
    <xf numFmtId="0" fontId="4" fillId="12" borderId="21" xfId="0" applyNumberFormat="1" applyFont="1" applyFill="1" applyBorder="1" applyAlignment="1" applyProtection="1">
      <alignment horizontal="center" vertical="center" shrinkToFit="1"/>
      <protection hidden="1"/>
    </xf>
    <xf numFmtId="0" fontId="7" fillId="12" borderId="34" xfId="0" applyFont="1" applyFill="1" applyBorder="1" applyAlignment="1" applyProtection="1">
      <alignment horizontal="center" vertical="center" shrinkToFit="1"/>
      <protection hidden="1"/>
    </xf>
    <xf numFmtId="0" fontId="7" fillId="12" borderId="77" xfId="0" applyFont="1" applyFill="1" applyBorder="1" applyAlignment="1" applyProtection="1">
      <alignment horizontal="center" vertical="center" shrinkToFit="1"/>
      <protection hidden="1"/>
    </xf>
    <xf numFmtId="0" fontId="3" fillId="0" borderId="0" xfId="0" applyFont="1" applyAlignment="1">
      <alignment vertical="center"/>
    </xf>
    <xf numFmtId="0" fontId="7" fillId="0" borderId="0" xfId="0" applyFont="1" applyFill="1" applyBorder="1" applyAlignment="1" applyProtection="1">
      <alignment horizontal="left" vertical="center" shrinkToFit="1"/>
      <protection hidden="1"/>
    </xf>
    <xf numFmtId="0" fontId="7" fillId="12" borderId="26" xfId="0" applyFont="1" applyFill="1" applyBorder="1" applyAlignment="1" applyProtection="1">
      <alignment horizontal="center" vertical="center" shrinkToFit="1"/>
      <protection hidden="1"/>
    </xf>
    <xf numFmtId="0" fontId="4" fillId="12" borderId="22" xfId="0" applyNumberFormat="1" applyFont="1" applyFill="1" applyBorder="1" applyAlignment="1" applyProtection="1">
      <alignment horizontal="center" vertical="center" shrinkToFit="1"/>
      <protection hidden="1"/>
    </xf>
    <xf numFmtId="0" fontId="7" fillId="12" borderId="27" xfId="0" applyFont="1" applyFill="1" applyBorder="1" applyAlignment="1" applyProtection="1">
      <alignment horizontal="center" vertical="center" shrinkToFit="1"/>
      <protection hidden="1"/>
    </xf>
    <xf numFmtId="0" fontId="7" fillId="12" borderId="68" xfId="0" applyFont="1" applyFill="1" applyBorder="1" applyAlignment="1" applyProtection="1">
      <alignment horizontal="center" vertical="center" shrinkToFit="1"/>
      <protection hidden="1"/>
    </xf>
    <xf numFmtId="0" fontId="7" fillId="0" borderId="17" xfId="0" applyFont="1" applyFill="1" applyBorder="1" applyAlignment="1" applyProtection="1">
      <alignment horizontal="left" vertical="center" shrinkToFit="1"/>
      <protection hidden="1"/>
    </xf>
    <xf numFmtId="0" fontId="7" fillId="12" borderId="20" xfId="0" applyFont="1" applyFill="1" applyBorder="1" applyAlignment="1" applyProtection="1">
      <alignment horizontal="center" vertical="center" shrinkToFit="1"/>
      <protection hidden="1"/>
    </xf>
    <xf numFmtId="0" fontId="7" fillId="12" borderId="12" xfId="0" applyFont="1" applyFill="1" applyBorder="1" applyAlignment="1" applyProtection="1">
      <alignment horizontal="center" vertical="center" shrinkToFit="1"/>
      <protection hidden="1"/>
    </xf>
    <xf numFmtId="0" fontId="4" fillId="12" borderId="20" xfId="0" applyNumberFormat="1" applyFont="1" applyFill="1" applyBorder="1" applyAlignment="1" applyProtection="1">
      <alignment horizontal="center" vertical="center" shrinkToFit="1"/>
      <protection hidden="1"/>
    </xf>
    <xf numFmtId="0" fontId="4" fillId="0" borderId="40" xfId="0" applyFont="1" applyFill="1" applyBorder="1" applyAlignment="1" applyProtection="1">
      <alignment horizontal="center" vertical="center" shrinkToFit="1"/>
      <protection locked="0"/>
    </xf>
    <xf numFmtId="0" fontId="4" fillId="0" borderId="41" xfId="0" applyFont="1" applyFill="1" applyBorder="1" applyAlignment="1" applyProtection="1">
      <alignment horizontal="center" vertical="center" shrinkToFit="1"/>
      <protection locked="0"/>
    </xf>
    <xf numFmtId="0" fontId="4" fillId="0" borderId="6" xfId="0" applyFont="1" applyFill="1" applyBorder="1" applyAlignment="1" applyProtection="1">
      <alignment horizontal="center" vertical="center" shrinkToFit="1"/>
      <protection locked="0"/>
    </xf>
    <xf numFmtId="0" fontId="4" fillId="12" borderId="28" xfId="0" applyNumberFormat="1" applyFont="1" applyFill="1" applyBorder="1" applyAlignment="1" applyProtection="1">
      <alignment horizontal="center" vertical="center" shrinkToFit="1"/>
      <protection hidden="1"/>
    </xf>
    <xf numFmtId="0" fontId="7" fillId="14" borderId="32" xfId="0" applyFont="1" applyFill="1" applyBorder="1" applyAlignment="1" applyProtection="1">
      <alignment horizontal="center" vertical="center" shrinkToFit="1"/>
      <protection hidden="1"/>
    </xf>
    <xf numFmtId="1" fontId="7" fillId="14" borderId="33" xfId="0" applyNumberFormat="1" applyFont="1" applyFill="1" applyBorder="1" applyAlignment="1" applyProtection="1">
      <alignment horizontal="center" vertical="center" shrinkToFit="1"/>
      <protection hidden="1"/>
    </xf>
    <xf numFmtId="0" fontId="4" fillId="14" borderId="39" xfId="0" applyNumberFormat="1" applyFont="1" applyFill="1" applyBorder="1" applyAlignment="1" applyProtection="1">
      <alignment horizontal="center" vertical="center" shrinkToFit="1"/>
      <protection hidden="1"/>
    </xf>
    <xf numFmtId="0" fontId="7" fillId="14" borderId="34" xfId="0" applyFont="1" applyFill="1" applyBorder="1" applyAlignment="1" applyProtection="1">
      <alignment horizontal="center" vertical="center" shrinkToFit="1"/>
      <protection hidden="1"/>
    </xf>
    <xf numFmtId="0" fontId="7" fillId="0" borderId="67" xfId="0" applyFont="1" applyFill="1" applyBorder="1" applyAlignment="1" applyProtection="1">
      <alignment horizontal="center" vertical="center" shrinkToFit="1"/>
      <protection hidden="1"/>
    </xf>
    <xf numFmtId="0" fontId="4" fillId="12" borderId="26" xfId="0" applyNumberFormat="1" applyFont="1" applyFill="1" applyBorder="1" applyAlignment="1" applyProtection="1">
      <alignment horizontal="center" vertical="center" shrinkToFit="1"/>
      <protection hidden="1"/>
    </xf>
    <xf numFmtId="0" fontId="7" fillId="14" borderId="24" xfId="0" applyFont="1" applyFill="1" applyBorder="1" applyAlignment="1" applyProtection="1">
      <alignment horizontal="center" vertical="center" shrinkToFit="1"/>
      <protection hidden="1"/>
    </xf>
    <xf numFmtId="1" fontId="7" fillId="14" borderId="3" xfId="0" applyNumberFormat="1" applyFont="1" applyFill="1" applyBorder="1" applyAlignment="1" applyProtection="1">
      <alignment horizontal="center" vertical="center" shrinkToFit="1"/>
      <protection hidden="1"/>
    </xf>
    <xf numFmtId="0" fontId="4" fillId="14" borderId="25" xfId="0" applyNumberFormat="1" applyFont="1" applyFill="1" applyBorder="1" applyAlignment="1" applyProtection="1">
      <alignment horizontal="center" vertical="center" shrinkToFit="1"/>
      <protection hidden="1"/>
    </xf>
    <xf numFmtId="0" fontId="7" fillId="14" borderId="27" xfId="0" applyFont="1" applyFill="1" applyBorder="1" applyAlignment="1" applyProtection="1">
      <alignment horizontal="center" vertical="center" shrinkToFit="1"/>
      <protection hidden="1"/>
    </xf>
    <xf numFmtId="0" fontId="7" fillId="0" borderId="68" xfId="0" applyFont="1" applyFill="1" applyBorder="1" applyAlignment="1" applyProtection="1">
      <alignment horizontal="center" vertical="center" shrinkToFit="1"/>
      <protection hidden="1"/>
    </xf>
    <xf numFmtId="0" fontId="4" fillId="12" borderId="59" xfId="0" applyNumberFormat="1" applyFont="1" applyFill="1" applyBorder="1" applyAlignment="1" applyProtection="1">
      <alignment horizontal="center" vertical="center" shrinkToFit="1"/>
      <protection hidden="1"/>
    </xf>
    <xf numFmtId="0" fontId="4" fillId="12" borderId="62" xfId="0" applyNumberFormat="1" applyFont="1" applyFill="1" applyBorder="1" applyAlignment="1" applyProtection="1">
      <alignment horizontal="center" vertical="center" shrinkToFit="1"/>
      <protection hidden="1"/>
    </xf>
    <xf numFmtId="0" fontId="7" fillId="14" borderId="64" xfId="0" applyFont="1" applyFill="1" applyBorder="1" applyAlignment="1" applyProtection="1">
      <alignment horizontal="center" vertical="center" shrinkToFit="1"/>
      <protection hidden="1"/>
    </xf>
    <xf numFmtId="1" fontId="7" fillId="14" borderId="65" xfId="0" applyNumberFormat="1" applyFont="1" applyFill="1" applyBorder="1" applyAlignment="1" applyProtection="1">
      <alignment horizontal="center" vertical="center" shrinkToFit="1"/>
      <protection hidden="1"/>
    </xf>
    <xf numFmtId="0" fontId="4" fillId="14" borderId="66" xfId="0" applyNumberFormat="1" applyFont="1" applyFill="1" applyBorder="1" applyAlignment="1" applyProtection="1">
      <alignment horizontal="center" vertical="center" shrinkToFit="1"/>
      <protection hidden="1"/>
    </xf>
    <xf numFmtId="0" fontId="7" fillId="14" borderId="61" xfId="0" applyFont="1" applyFill="1" applyBorder="1" applyAlignment="1" applyProtection="1">
      <alignment horizontal="center" vertical="center" shrinkToFit="1"/>
      <protection hidden="1"/>
    </xf>
    <xf numFmtId="0" fontId="7" fillId="0" borderId="69" xfId="0" applyFont="1" applyFill="1" applyBorder="1" applyAlignment="1" applyProtection="1">
      <alignment horizontal="center" vertical="center" shrinkToFit="1"/>
      <protection hidden="1"/>
    </xf>
    <xf numFmtId="0" fontId="11" fillId="4" borderId="0" xfId="0" applyFont="1" applyFill="1"/>
    <xf numFmtId="0" fontId="11" fillId="9" borderId="0" xfId="0" applyFont="1" applyFill="1"/>
    <xf numFmtId="0" fontId="3" fillId="9" borderId="0" xfId="0" applyFont="1" applyFill="1" applyBorder="1" applyProtection="1"/>
    <xf numFmtId="0" fontId="11" fillId="9" borderId="0" xfId="0" applyFont="1" applyFill="1" applyBorder="1" applyProtection="1"/>
    <xf numFmtId="0" fontId="11" fillId="0" borderId="0" xfId="0" applyFont="1" applyBorder="1" applyProtection="1"/>
    <xf numFmtId="0" fontId="18" fillId="4" borderId="0" xfId="0" applyFont="1" applyFill="1" applyAlignment="1"/>
    <xf numFmtId="0" fontId="15" fillId="4" borderId="0" xfId="2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Border="1" applyAlignment="1" applyProtection="1">
      <alignment horizontal="center" vertical="center" textRotation="90" wrapText="1"/>
    </xf>
    <xf numFmtId="0" fontId="3" fillId="0" borderId="0" xfId="0" applyFont="1" applyBorder="1" applyProtection="1"/>
    <xf numFmtId="0" fontId="20" fillId="0" borderId="0" xfId="2" applyFont="1" applyFill="1" applyBorder="1" applyAlignment="1" applyProtection="1">
      <alignment horizontal="left" indent="1"/>
      <protection hidden="1"/>
    </xf>
    <xf numFmtId="0" fontId="20" fillId="0" borderId="0" xfId="2" applyFont="1" applyFill="1" applyBorder="1" applyAlignment="1" applyProtection="1">
      <alignment horizontal="left" indent="3"/>
      <protection hidden="1"/>
    </xf>
    <xf numFmtId="0" fontId="20" fillId="0" borderId="0" xfId="0" applyFont="1" applyFill="1" applyBorder="1" applyAlignment="1" applyProtection="1">
      <alignment horizontal="left" vertical="center"/>
      <protection hidden="1"/>
    </xf>
    <xf numFmtId="0" fontId="10" fillId="10" borderId="6" xfId="2" applyFont="1" applyFill="1" applyBorder="1" applyAlignment="1" applyProtection="1">
      <alignment horizontal="center"/>
      <protection hidden="1"/>
    </xf>
    <xf numFmtId="0" fontId="10" fillId="10" borderId="6" xfId="0" applyFont="1" applyFill="1" applyBorder="1" applyAlignment="1" applyProtection="1">
      <alignment horizontal="center" vertical="center"/>
      <protection hidden="1"/>
    </xf>
    <xf numFmtId="0" fontId="20" fillId="0" borderId="58" xfId="2" applyFont="1" applyFill="1" applyBorder="1" applyAlignment="1" applyProtection="1">
      <alignment horizontal="center"/>
      <protection hidden="1"/>
    </xf>
    <xf numFmtId="0" fontId="20" fillId="0" borderId="58" xfId="2" applyFont="1" applyFill="1" applyBorder="1" applyAlignment="1" applyProtection="1">
      <alignment horizontal="left" indent="1"/>
      <protection hidden="1"/>
    </xf>
    <xf numFmtId="0" fontId="20" fillId="0" borderId="21" xfId="2" applyFont="1" applyFill="1" applyBorder="1" applyAlignment="1" applyProtection="1">
      <alignment horizontal="center"/>
      <protection hidden="1"/>
    </xf>
    <xf numFmtId="0" fontId="20" fillId="0" borderId="21" xfId="2" applyFont="1" applyFill="1" applyBorder="1" applyAlignment="1" applyProtection="1">
      <alignment horizontal="left" indent="1"/>
      <protection hidden="1"/>
    </xf>
    <xf numFmtId="0" fontId="20" fillId="0" borderId="21" xfId="0" applyFont="1" applyFill="1" applyBorder="1" applyAlignment="1" applyProtection="1">
      <alignment horizontal="left" vertical="center"/>
      <protection hidden="1"/>
    </xf>
    <xf numFmtId="0" fontId="19" fillId="0" borderId="22" xfId="2" applyFont="1" applyFill="1" applyBorder="1" applyAlignment="1" applyProtection="1">
      <alignment horizontal="center"/>
      <protection hidden="1"/>
    </xf>
    <xf numFmtId="0" fontId="19" fillId="0" borderId="22" xfId="2" applyFont="1" applyFill="1" applyBorder="1" applyProtection="1">
      <protection hidden="1"/>
    </xf>
    <xf numFmtId="0" fontId="20" fillId="0" borderId="22" xfId="2" applyFont="1" applyFill="1" applyBorder="1" applyAlignment="1" applyProtection="1">
      <alignment horizontal="left" indent="1"/>
      <protection hidden="1"/>
    </xf>
    <xf numFmtId="0" fontId="20" fillId="0" borderId="22" xfId="0" applyFont="1" applyFill="1" applyBorder="1" applyAlignment="1" applyProtection="1">
      <alignment horizontal="left" vertical="center"/>
      <protection hidden="1"/>
    </xf>
    <xf numFmtId="0" fontId="20" fillId="0" borderId="22" xfId="2" applyFont="1" applyFill="1" applyBorder="1" applyAlignment="1" applyProtection="1">
      <alignment horizontal="center"/>
      <protection hidden="1"/>
    </xf>
    <xf numFmtId="0" fontId="19" fillId="0" borderId="22" xfId="2" applyFont="1" applyFill="1" applyBorder="1" applyAlignment="1" applyProtection="1">
      <alignment horizontal="center" vertical="center"/>
      <protection hidden="1"/>
    </xf>
    <xf numFmtId="0" fontId="20" fillId="0" borderId="22" xfId="2" applyFont="1" applyFill="1" applyBorder="1" applyAlignment="1" applyProtection="1">
      <alignment horizontal="left" indent="1"/>
      <protection locked="0" hidden="1"/>
    </xf>
    <xf numFmtId="0" fontId="20" fillId="0" borderId="22" xfId="2" applyFont="1" applyFill="1" applyBorder="1" applyAlignment="1" applyProtection="1">
      <alignment wrapText="1"/>
      <protection hidden="1"/>
    </xf>
    <xf numFmtId="0" fontId="20" fillId="0" borderId="22" xfId="2" applyFont="1" applyFill="1" applyBorder="1" applyAlignment="1" applyProtection="1">
      <alignment horizontal="left" vertical="center"/>
      <protection hidden="1"/>
    </xf>
    <xf numFmtId="0" fontId="19" fillId="0" borderId="22" xfId="2" applyFont="1" applyFill="1" applyBorder="1" applyProtection="1">
      <protection locked="0" hidden="1"/>
    </xf>
    <xf numFmtId="0" fontId="21" fillId="0" borderId="22" xfId="0" applyFont="1" applyFill="1" applyBorder="1" applyProtection="1"/>
    <xf numFmtId="0" fontId="19" fillId="0" borderId="62" xfId="2" applyFont="1" applyFill="1" applyBorder="1" applyAlignment="1" applyProtection="1">
      <alignment horizontal="center"/>
      <protection hidden="1"/>
    </xf>
    <xf numFmtId="0" fontId="20" fillId="0" borderId="62" xfId="2" applyFont="1" applyFill="1" applyBorder="1" applyAlignment="1" applyProtection="1">
      <alignment horizontal="left" indent="1"/>
      <protection locked="0" hidden="1"/>
    </xf>
    <xf numFmtId="0" fontId="20" fillId="0" borderId="62" xfId="2" applyFont="1" applyFill="1" applyBorder="1" applyAlignment="1" applyProtection="1">
      <alignment wrapText="1"/>
      <protection hidden="1"/>
    </xf>
    <xf numFmtId="0" fontId="21" fillId="0" borderId="62" xfId="0" applyFont="1" applyFill="1" applyBorder="1" applyProtection="1"/>
    <xf numFmtId="0" fontId="7" fillId="9" borderId="0" xfId="2" applyFont="1" applyFill="1" applyBorder="1" applyAlignment="1" applyProtection="1">
      <alignment wrapText="1"/>
      <protection hidden="1"/>
    </xf>
    <xf numFmtId="0" fontId="3" fillId="9" borderId="0" xfId="0" applyFont="1" applyFill="1" applyBorder="1"/>
    <xf numFmtId="0" fontId="3" fillId="0" borderId="0" xfId="0" applyFont="1" applyBorder="1"/>
    <xf numFmtId="0" fontId="7" fillId="0" borderId="0" xfId="2" applyFont="1" applyFill="1" applyBorder="1" applyAlignment="1" applyProtection="1">
      <alignment wrapText="1"/>
      <protection locked="0" hidden="1"/>
    </xf>
    <xf numFmtId="0" fontId="7" fillId="0" borderId="0" xfId="2" applyFont="1" applyBorder="1" applyAlignment="1" applyProtection="1">
      <alignment wrapText="1"/>
      <protection hidden="1"/>
    </xf>
    <xf numFmtId="0" fontId="6" fillId="17" borderId="36" xfId="2" applyFont="1" applyFill="1" applyBorder="1" applyAlignment="1" applyProtection="1">
      <alignment horizontal="center" vertical="center" wrapText="1"/>
      <protection hidden="1"/>
    </xf>
    <xf numFmtId="0" fontId="6" fillId="17" borderId="35" xfId="2" applyFont="1" applyFill="1" applyBorder="1" applyAlignment="1" applyProtection="1">
      <alignment horizontal="center" vertical="center" wrapText="1"/>
      <protection hidden="1"/>
    </xf>
    <xf numFmtId="0" fontId="11" fillId="8" borderId="29" xfId="0" applyFont="1" applyFill="1" applyBorder="1" applyProtection="1"/>
    <xf numFmtId="0" fontId="11" fillId="8" borderId="0" xfId="0" applyFont="1" applyFill="1" applyBorder="1" applyProtection="1"/>
    <xf numFmtId="0" fontId="22" fillId="8" borderId="53" xfId="0" applyFont="1" applyFill="1" applyBorder="1" applyAlignment="1" applyProtection="1">
      <alignment horizontal="center"/>
    </xf>
    <xf numFmtId="0" fontId="19" fillId="13" borderId="29" xfId="2" applyFont="1" applyFill="1" applyBorder="1" applyAlignment="1" applyProtection="1">
      <alignment horizontal="left" wrapText="1"/>
      <protection hidden="1"/>
    </xf>
    <xf numFmtId="0" fontId="19" fillId="0" borderId="0" xfId="2" applyFont="1" applyBorder="1" applyAlignment="1" applyProtection="1">
      <alignment horizontal="left" wrapText="1"/>
      <protection hidden="1"/>
    </xf>
    <xf numFmtId="0" fontId="23" fillId="0" borderId="54" xfId="2" applyFont="1" applyFill="1" applyBorder="1" applyAlignment="1" applyProtection="1">
      <alignment horizontal="left" vertical="center"/>
      <protection hidden="1"/>
    </xf>
    <xf numFmtId="0" fontId="7" fillId="0" borderId="0" xfId="2" applyFont="1" applyFill="1" applyBorder="1" applyAlignment="1" applyProtection="1">
      <alignment horizontal="left" vertical="center" wrapText="1"/>
      <protection hidden="1"/>
    </xf>
    <xf numFmtId="0" fontId="20" fillId="0" borderId="29" xfId="2" applyFont="1" applyFill="1" applyBorder="1" applyAlignment="1" applyProtection="1">
      <alignment horizontal="left" vertical="center" wrapText="1" indent="1"/>
      <protection hidden="1"/>
    </xf>
    <xf numFmtId="0" fontId="20" fillId="0" borderId="0" xfId="2" applyFont="1" applyFill="1" applyBorder="1" applyAlignment="1" applyProtection="1">
      <alignment horizontal="left" vertical="center" wrapText="1" indent="1"/>
      <protection hidden="1"/>
    </xf>
    <xf numFmtId="0" fontId="20" fillId="0" borderId="54" xfId="2" applyFont="1" applyFill="1" applyBorder="1" applyAlignment="1" applyProtection="1">
      <alignment horizontal="left" vertical="center"/>
      <protection hidden="1"/>
    </xf>
    <xf numFmtId="0" fontId="20" fillId="0" borderId="29" xfId="2" applyFont="1" applyBorder="1" applyAlignment="1" applyProtection="1">
      <alignment horizontal="left" indent="1"/>
      <protection hidden="1"/>
    </xf>
    <xf numFmtId="0" fontId="20" fillId="0" borderId="0" xfId="2" applyFont="1" applyBorder="1" applyAlignment="1" applyProtection="1">
      <alignment horizontal="left" indent="1"/>
      <protection hidden="1"/>
    </xf>
    <xf numFmtId="0" fontId="7" fillId="0" borderId="0" xfId="2" applyFont="1" applyBorder="1" applyAlignment="1" applyProtection="1">
      <protection hidden="1"/>
    </xf>
    <xf numFmtId="0" fontId="19" fillId="13" borderId="29" xfId="2" applyFont="1" applyFill="1" applyBorder="1" applyAlignment="1" applyProtection="1">
      <alignment horizontal="left" vertical="center" wrapText="1"/>
      <protection hidden="1"/>
    </xf>
    <xf numFmtId="0" fontId="19" fillId="0" borderId="0" xfId="2" applyFont="1" applyFill="1" applyBorder="1" applyAlignment="1" applyProtection="1">
      <alignment horizontal="left" vertical="center" wrapText="1"/>
      <protection hidden="1"/>
    </xf>
    <xf numFmtId="0" fontId="7" fillId="0" borderId="0" xfId="2" applyFont="1" applyBorder="1" applyProtection="1">
      <protection hidden="1"/>
    </xf>
    <xf numFmtId="0" fontId="19" fillId="13" borderId="29" xfId="2" applyFont="1" applyFill="1" applyBorder="1" applyAlignment="1" applyProtection="1">
      <protection hidden="1"/>
    </xf>
    <xf numFmtId="0" fontId="20" fillId="0" borderId="29" xfId="2" applyFont="1" applyBorder="1" applyAlignment="1" applyProtection="1">
      <alignment horizontal="left" indent="3"/>
      <protection hidden="1"/>
    </xf>
    <xf numFmtId="0" fontId="19" fillId="0" borderId="0" xfId="2" applyFont="1" applyBorder="1" applyAlignment="1" applyProtection="1">
      <protection hidden="1"/>
    </xf>
    <xf numFmtId="0" fontId="20" fillId="0" borderId="54" xfId="0" applyFont="1" applyFill="1" applyBorder="1" applyAlignment="1" applyProtection="1">
      <alignment horizontal="left" vertical="center"/>
      <protection hidden="1"/>
    </xf>
    <xf numFmtId="0" fontId="19" fillId="13" borderId="29" xfId="2" applyFont="1" applyFill="1" applyBorder="1" applyProtection="1">
      <protection hidden="1"/>
    </xf>
    <xf numFmtId="0" fontId="20" fillId="0" borderId="0" xfId="2" applyFont="1" applyBorder="1" applyAlignment="1" applyProtection="1">
      <alignment horizontal="left" indent="3"/>
      <protection hidden="1"/>
    </xf>
    <xf numFmtId="0" fontId="19" fillId="0" borderId="0" xfId="2" applyFont="1" applyBorder="1" applyProtection="1">
      <protection hidden="1"/>
    </xf>
    <xf numFmtId="0" fontId="20" fillId="0" borderId="0" xfId="2" applyFont="1" applyBorder="1" applyAlignment="1" applyProtection="1">
      <alignment horizontal="left" indent="2"/>
      <protection hidden="1"/>
    </xf>
    <xf numFmtId="0" fontId="19" fillId="13" borderId="29" xfId="2" applyFont="1" applyFill="1" applyBorder="1" applyProtection="1">
      <protection locked="0" hidden="1"/>
    </xf>
    <xf numFmtId="0" fontId="20" fillId="0" borderId="0" xfId="2" applyFont="1" applyFill="1" applyBorder="1" applyAlignment="1" applyProtection="1">
      <alignment wrapText="1"/>
      <protection hidden="1"/>
    </xf>
    <xf numFmtId="0" fontId="20" fillId="0" borderId="29" xfId="2" applyFont="1" applyBorder="1" applyAlignment="1" applyProtection="1">
      <alignment horizontal="left" indent="1"/>
      <protection locked="0" hidden="1"/>
    </xf>
    <xf numFmtId="0" fontId="21" fillId="0" borderId="54" xfId="0" applyFont="1" applyBorder="1" applyProtection="1"/>
    <xf numFmtId="0" fontId="20" fillId="0" borderId="31" xfId="2" applyFont="1" applyBorder="1" applyAlignment="1" applyProtection="1">
      <alignment horizontal="left" indent="1"/>
      <protection locked="0" hidden="1"/>
    </xf>
    <xf numFmtId="0" fontId="20" fillId="0" borderId="35" xfId="2" applyFont="1" applyFill="1" applyBorder="1" applyAlignment="1" applyProtection="1">
      <alignment wrapText="1"/>
      <protection hidden="1"/>
    </xf>
    <xf numFmtId="0" fontId="21" fillId="0" borderId="49" xfId="0" applyFont="1" applyBorder="1" applyProtection="1"/>
    <xf numFmtId="0" fontId="15" fillId="17" borderId="9" xfId="2" applyFont="1" applyFill="1" applyBorder="1" applyAlignment="1" applyProtection="1">
      <alignment vertical="center" wrapText="1"/>
      <protection locked="0"/>
    </xf>
    <xf numFmtId="0" fontId="3" fillId="9" borderId="0" xfId="0" applyFont="1" applyFill="1" applyBorder="1" applyAlignment="1" applyProtection="1">
      <alignment vertical="center"/>
    </xf>
    <xf numFmtId="0" fontId="18" fillId="4" borderId="0" xfId="0" applyFont="1" applyFill="1" applyAlignment="1">
      <alignment vertical="center"/>
    </xf>
    <xf numFmtId="0" fontId="8" fillId="0" borderId="0" xfId="2" applyFont="1" applyFill="1" applyBorder="1" applyAlignment="1" applyProtection="1">
      <alignment shrinkToFit="1"/>
      <protection locked="0"/>
    </xf>
    <xf numFmtId="0" fontId="24" fillId="9" borderId="0" xfId="0" applyFont="1" applyFill="1" applyBorder="1" applyProtection="1"/>
    <xf numFmtId="0" fontId="8" fillId="4" borderId="0" xfId="2" applyFont="1" applyFill="1" applyBorder="1" applyAlignment="1" applyProtection="1">
      <alignment shrinkToFit="1"/>
      <protection locked="0"/>
    </xf>
    <xf numFmtId="0" fontId="24" fillId="0" borderId="0" xfId="0" applyFont="1"/>
    <xf numFmtId="0" fontId="8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6" xfId="0" applyFont="1" applyFill="1" applyBorder="1" applyAlignment="1" applyProtection="1">
      <alignment horizontal="center" vertical="center" shrinkToFit="1"/>
      <protection locked="0"/>
    </xf>
    <xf numFmtId="0" fontId="8" fillId="4" borderId="0" xfId="0" applyNumberFormat="1" applyFont="1" applyFill="1" applyBorder="1" applyAlignment="1" applyProtection="1">
      <alignment vertical="center" shrinkToFit="1"/>
      <protection locked="0"/>
    </xf>
    <xf numFmtId="0" fontId="8" fillId="4" borderId="0" xfId="0" applyFont="1" applyFill="1" applyBorder="1" applyAlignment="1" applyProtection="1">
      <alignment vertical="center" shrinkToFit="1"/>
      <protection locked="0"/>
    </xf>
    <xf numFmtId="0" fontId="24" fillId="4" borderId="0" xfId="0" applyFont="1" applyFill="1" applyBorder="1" applyAlignment="1" applyProtection="1">
      <alignment shrinkToFit="1"/>
      <protection locked="0"/>
    </xf>
    <xf numFmtId="0" fontId="8" fillId="4" borderId="0" xfId="2" applyFont="1" applyFill="1" applyBorder="1" applyAlignment="1" applyProtection="1">
      <alignment horizontal="left" vertical="center" shrinkToFit="1"/>
      <protection locked="0"/>
    </xf>
    <xf numFmtId="0" fontId="5" fillId="10" borderId="6" xfId="0" applyFont="1" applyFill="1" applyBorder="1" applyAlignment="1" applyProtection="1">
      <alignment horizontal="center" vertical="center" shrinkToFit="1"/>
      <protection locked="0"/>
    </xf>
    <xf numFmtId="0" fontId="24" fillId="9" borderId="0" xfId="0" applyFont="1" applyFill="1" applyBorder="1"/>
    <xf numFmtId="0" fontId="8" fillId="4" borderId="6" xfId="0" applyFont="1" applyFill="1" applyBorder="1" applyAlignment="1" applyProtection="1">
      <alignment horizontal="center" vertical="center" shrinkToFit="1"/>
      <protection locked="0"/>
    </xf>
    <xf numFmtId="0" fontId="8" fillId="4" borderId="0" xfId="2" applyFont="1" applyFill="1" applyBorder="1" applyAlignment="1" applyProtection="1">
      <alignment horizontal="left" shrinkToFit="1"/>
      <protection locked="0"/>
    </xf>
    <xf numFmtId="0" fontId="8" fillId="4" borderId="0" xfId="0" applyNumberFormat="1" applyFont="1" applyFill="1" applyBorder="1" applyAlignment="1" applyProtection="1">
      <alignment horizontal="center" vertical="center" shrinkToFit="1"/>
      <protection locked="0"/>
    </xf>
    <xf numFmtId="0" fontId="8" fillId="4" borderId="0" xfId="0" applyFont="1" applyFill="1" applyBorder="1" applyAlignment="1" applyProtection="1">
      <alignment horizontal="center" vertical="center" shrinkToFit="1"/>
      <protection locked="0"/>
    </xf>
    <xf numFmtId="0" fontId="7" fillId="10" borderId="6" xfId="0" applyFont="1" applyFill="1" applyBorder="1" applyAlignment="1" applyProtection="1">
      <alignment horizontal="center" vertical="center" shrinkToFit="1"/>
      <protection locked="0"/>
    </xf>
    <xf numFmtId="0" fontId="4" fillId="10" borderId="6" xfId="0" applyFont="1" applyFill="1" applyBorder="1" applyAlignment="1" applyProtection="1">
      <alignment vertical="center"/>
      <protection locked="0"/>
    </xf>
    <xf numFmtId="0" fontId="4" fillId="10" borderId="6" xfId="0" applyFont="1" applyFill="1" applyBorder="1" applyAlignment="1" applyProtection="1">
      <alignment vertical="center" wrapText="1"/>
      <protection locked="0"/>
    </xf>
    <xf numFmtId="0" fontId="7" fillId="10" borderId="79" xfId="0" applyFont="1" applyFill="1" applyBorder="1" applyAlignment="1" applyProtection="1">
      <alignment horizontal="center" vertical="center" wrapText="1"/>
      <protection locked="0"/>
    </xf>
    <xf numFmtId="0" fontId="7" fillId="10" borderId="42" xfId="0" applyFont="1" applyFill="1" applyBorder="1" applyAlignment="1" applyProtection="1">
      <alignment horizontal="center" vertical="center"/>
      <protection locked="0"/>
    </xf>
    <xf numFmtId="0" fontId="7" fillId="10" borderId="44" xfId="0" applyFont="1" applyFill="1" applyBorder="1" applyAlignment="1" applyProtection="1">
      <alignment horizontal="center" vertical="center"/>
      <protection locked="0"/>
    </xf>
    <xf numFmtId="0" fontId="7" fillId="10" borderId="50" xfId="0" applyFont="1" applyFill="1" applyBorder="1" applyAlignment="1" applyProtection="1">
      <alignment horizontal="center" vertical="center"/>
      <protection locked="0"/>
    </xf>
    <xf numFmtId="0" fontId="7" fillId="10" borderId="63" xfId="0" applyFont="1" applyFill="1" applyBorder="1" applyAlignment="1" applyProtection="1">
      <alignment horizontal="center" vertical="center"/>
      <protection locked="0"/>
    </xf>
    <xf numFmtId="0" fontId="7" fillId="10" borderId="43" xfId="0" applyFont="1" applyFill="1" applyBorder="1" applyAlignment="1" applyProtection="1">
      <alignment horizontal="center" vertical="center"/>
      <protection locked="0"/>
    </xf>
    <xf numFmtId="0" fontId="7" fillId="10" borderId="45" xfId="0" applyFont="1" applyFill="1" applyBorder="1" applyAlignment="1" applyProtection="1">
      <alignment horizontal="center" vertical="center"/>
      <protection locked="0"/>
    </xf>
    <xf numFmtId="0" fontId="7" fillId="10" borderId="51" xfId="0" applyFont="1" applyFill="1" applyBorder="1" applyAlignment="1" applyProtection="1">
      <alignment horizontal="center" vertical="center"/>
      <protection locked="0"/>
    </xf>
    <xf numFmtId="0" fontId="7" fillId="10" borderId="23" xfId="0" applyFont="1" applyFill="1" applyBorder="1" applyAlignment="1" applyProtection="1">
      <alignment horizontal="center" vertical="center"/>
      <protection locked="0"/>
    </xf>
    <xf numFmtId="0" fontId="4" fillId="10" borderId="6" xfId="0" applyFont="1" applyFill="1" applyBorder="1" applyAlignment="1" applyProtection="1">
      <alignment horizontal="center" vertical="center" shrinkToFit="1"/>
      <protection locked="0"/>
    </xf>
    <xf numFmtId="0" fontId="4" fillId="10" borderId="40" xfId="0" applyFont="1" applyFill="1" applyBorder="1" applyAlignment="1" applyProtection="1">
      <alignment horizontal="center" vertical="center"/>
      <protection locked="0"/>
    </xf>
    <xf numFmtId="0" fontId="4" fillId="10" borderId="41" xfId="0" applyFont="1" applyFill="1" applyBorder="1" applyAlignment="1" applyProtection="1">
      <alignment horizontal="center" vertical="center"/>
      <protection locked="0"/>
    </xf>
    <xf numFmtId="0" fontId="4" fillId="10" borderId="6" xfId="0" applyFont="1" applyFill="1" applyBorder="1" applyAlignment="1" applyProtection="1">
      <alignment horizontal="center" vertical="center"/>
      <protection locked="0"/>
    </xf>
    <xf numFmtId="0" fontId="4" fillId="10" borderId="18" xfId="0" applyFont="1" applyFill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 vertical="center" textRotation="90" wrapText="1"/>
    </xf>
    <xf numFmtId="1" fontId="7" fillId="0" borderId="24" xfId="0" applyNumberFormat="1" applyFont="1" applyFill="1" applyBorder="1" applyAlignment="1" applyProtection="1">
      <alignment horizontal="center" vertical="center" textRotation="90" shrinkToFit="1"/>
      <protection locked="0"/>
    </xf>
    <xf numFmtId="1" fontId="7" fillId="0" borderId="3" xfId="0" applyNumberFormat="1" applyFont="1" applyFill="1" applyBorder="1" applyAlignment="1" applyProtection="1">
      <alignment horizontal="center" vertical="center" textRotation="90" shrinkToFit="1"/>
      <protection locked="0"/>
    </xf>
    <xf numFmtId="1" fontId="7" fillId="0" borderId="25" xfId="0" applyNumberFormat="1" applyFont="1" applyFill="1" applyBorder="1" applyAlignment="1" applyProtection="1">
      <alignment horizontal="center" vertical="center" textRotation="90" shrinkToFit="1"/>
      <protection locked="0"/>
    </xf>
    <xf numFmtId="1" fontId="7" fillId="0" borderId="5" xfId="0" applyNumberFormat="1" applyFont="1" applyFill="1" applyBorder="1" applyAlignment="1" applyProtection="1">
      <alignment horizontal="center" vertical="center" textRotation="90" shrinkToFit="1"/>
      <protection locked="0"/>
    </xf>
    <xf numFmtId="1" fontId="7" fillId="0" borderId="4" xfId="0" applyNumberFormat="1" applyFont="1" applyFill="1" applyBorder="1" applyAlignment="1" applyProtection="1">
      <alignment horizontal="center" vertical="center" textRotation="90" shrinkToFit="1"/>
      <protection locked="0"/>
    </xf>
    <xf numFmtId="1" fontId="7" fillId="0" borderId="64" xfId="0" applyNumberFormat="1" applyFont="1" applyFill="1" applyBorder="1" applyAlignment="1" applyProtection="1">
      <alignment horizontal="center" vertical="center" textRotation="90" shrinkToFit="1"/>
      <protection locked="0"/>
    </xf>
    <xf numFmtId="1" fontId="7" fillId="0" borderId="65" xfId="0" applyNumberFormat="1" applyFont="1" applyFill="1" applyBorder="1" applyAlignment="1" applyProtection="1">
      <alignment horizontal="center" vertical="center" textRotation="90" shrinkToFit="1"/>
      <protection locked="0"/>
    </xf>
    <xf numFmtId="1" fontId="7" fillId="0" borderId="66" xfId="0" applyNumberFormat="1" applyFont="1" applyFill="1" applyBorder="1" applyAlignment="1" applyProtection="1">
      <alignment horizontal="center" vertical="center" textRotation="90" shrinkToFit="1"/>
      <protection locked="0"/>
    </xf>
    <xf numFmtId="1" fontId="7" fillId="0" borderId="75" xfId="0" applyNumberFormat="1" applyFont="1" applyFill="1" applyBorder="1" applyAlignment="1" applyProtection="1">
      <alignment horizontal="center" vertical="center" textRotation="90" shrinkToFit="1"/>
      <protection locked="0"/>
    </xf>
    <xf numFmtId="1" fontId="7" fillId="0" borderId="76" xfId="0" applyNumberFormat="1" applyFont="1" applyFill="1" applyBorder="1" applyAlignment="1" applyProtection="1">
      <alignment horizontal="center" vertical="center" textRotation="90" shrinkToFit="1"/>
      <protection locked="0"/>
    </xf>
    <xf numFmtId="0" fontId="4" fillId="10" borderId="0" xfId="0" applyFont="1" applyFill="1" applyBorder="1" applyAlignment="1" applyProtection="1">
      <alignment horizontal="center" vertical="center" wrapText="1"/>
      <protection locked="0"/>
    </xf>
    <xf numFmtId="0" fontId="7" fillId="10" borderId="6" xfId="0" applyFont="1" applyFill="1" applyBorder="1" applyAlignment="1" applyProtection="1">
      <alignment horizontal="center" vertical="center" wrapText="1"/>
      <protection locked="0"/>
    </xf>
    <xf numFmtId="0" fontId="4" fillId="10" borderId="20" xfId="0" applyFont="1" applyFill="1" applyBorder="1" applyAlignment="1" applyProtection="1">
      <alignment horizontal="center" vertical="center" wrapText="1"/>
    </xf>
    <xf numFmtId="0" fontId="4" fillId="10" borderId="18" xfId="0" applyFont="1" applyFill="1" applyBorder="1" applyAlignment="1" applyProtection="1">
      <alignment horizontal="center" vertical="center" wrapText="1"/>
      <protection locked="0"/>
    </xf>
    <xf numFmtId="0" fontId="4" fillId="10" borderId="16" xfId="0" applyFont="1" applyFill="1" applyBorder="1" applyAlignment="1" applyProtection="1">
      <alignment horizontal="center" vertical="center" wrapText="1"/>
      <protection locked="0"/>
    </xf>
    <xf numFmtId="0" fontId="4" fillId="10" borderId="17" xfId="0" applyFont="1" applyFill="1" applyBorder="1" applyAlignment="1" applyProtection="1">
      <alignment horizontal="center" vertical="center" wrapText="1"/>
      <protection locked="0"/>
    </xf>
    <xf numFmtId="0" fontId="7" fillId="10" borderId="20" xfId="0" applyFont="1" applyFill="1" applyBorder="1" applyAlignment="1" applyProtection="1">
      <alignment horizontal="center" vertical="center" shrinkToFit="1"/>
    </xf>
    <xf numFmtId="0" fontId="7" fillId="10" borderId="13" xfId="0" applyFont="1" applyFill="1" applyBorder="1" applyAlignment="1" applyProtection="1">
      <alignment horizontal="center" vertical="center" shrinkToFit="1"/>
    </xf>
    <xf numFmtId="0" fontId="4" fillId="10" borderId="6" xfId="0" applyFont="1" applyFill="1" applyBorder="1" applyAlignment="1" applyProtection="1">
      <alignment horizontal="center" vertical="center" wrapText="1"/>
    </xf>
    <xf numFmtId="0" fontId="4" fillId="10" borderId="6" xfId="0" applyFont="1" applyFill="1" applyBorder="1" applyAlignment="1" applyProtection="1">
      <alignment horizontal="center" vertical="center" shrinkToFit="1"/>
    </xf>
    <xf numFmtId="0" fontId="25" fillId="0" borderId="0" xfId="0" applyFont="1"/>
    <xf numFmtId="0" fontId="7" fillId="0" borderId="21" xfId="0" applyNumberFormat="1" applyFont="1" applyFill="1" applyBorder="1" applyAlignment="1" applyProtection="1">
      <alignment horizontal="center" vertical="center"/>
      <protection hidden="1"/>
    </xf>
    <xf numFmtId="0" fontId="25" fillId="19" borderId="0" xfId="0" applyFont="1" applyFill="1"/>
    <xf numFmtId="0" fontId="3" fillId="19" borderId="0" xfId="0" applyFont="1" applyFill="1"/>
    <xf numFmtId="0" fontId="7" fillId="0" borderId="28" xfId="0" applyFont="1" applyFill="1" applyBorder="1" applyAlignment="1" applyProtection="1">
      <alignment horizontal="left" vertical="center" shrinkToFit="1"/>
      <protection hidden="1"/>
    </xf>
    <xf numFmtId="0" fontId="25" fillId="19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7" fillId="0" borderId="21" xfId="0" applyFont="1" applyFill="1" applyBorder="1" applyAlignment="1" applyProtection="1">
      <alignment vertical="center" shrinkToFit="1"/>
      <protection locked="0"/>
    </xf>
    <xf numFmtId="0" fontId="26" fillId="0" borderId="6" xfId="0" applyFont="1" applyBorder="1" applyAlignment="1" applyProtection="1">
      <alignment horizontal="center" vertical="center"/>
      <protection hidden="1"/>
    </xf>
    <xf numFmtId="0" fontId="22" fillId="0" borderId="6" xfId="0" applyFont="1" applyBorder="1" applyAlignment="1" applyProtection="1">
      <alignment horizontal="center" vertical="center"/>
      <protection hidden="1"/>
    </xf>
    <xf numFmtId="0" fontId="7" fillId="12" borderId="59" xfId="0" applyFont="1" applyFill="1" applyBorder="1" applyAlignment="1" applyProtection="1">
      <alignment horizontal="center" vertical="center" shrinkToFit="1"/>
    </xf>
    <xf numFmtId="0" fontId="7" fillId="16" borderId="6" xfId="0" applyFont="1" applyFill="1" applyBorder="1" applyAlignment="1" applyProtection="1">
      <alignment horizontal="center" vertical="center" shrinkToFit="1"/>
    </xf>
    <xf numFmtId="0" fontId="7" fillId="0" borderId="21" xfId="0" applyFont="1" applyFill="1" applyBorder="1" applyAlignment="1" applyProtection="1">
      <alignment horizontal="center" vertical="center" shrinkToFit="1"/>
    </xf>
    <xf numFmtId="0" fontId="7" fillId="0" borderId="62" xfId="0" applyNumberFormat="1" applyFont="1" applyFill="1" applyBorder="1" applyAlignment="1" applyProtection="1">
      <alignment horizontal="center" vertical="center"/>
      <protection hidden="1"/>
    </xf>
    <xf numFmtId="0" fontId="7" fillId="0" borderId="59" xfId="0" applyFont="1" applyFill="1" applyBorder="1" applyAlignment="1" applyProtection="1">
      <alignment horizontal="left" vertical="center" shrinkToFit="1"/>
      <protection hidden="1"/>
    </xf>
    <xf numFmtId="0" fontId="7" fillId="0" borderId="62" xfId="0" applyFont="1" applyFill="1" applyBorder="1" applyAlignment="1" applyProtection="1">
      <alignment vertical="center" shrinkToFit="1"/>
      <protection locked="0"/>
    </xf>
    <xf numFmtId="0" fontId="7" fillId="0" borderId="62" xfId="0" applyFont="1" applyFill="1" applyBorder="1" applyAlignment="1" applyProtection="1">
      <alignment horizontal="center" vertical="center" shrinkToFit="1"/>
    </xf>
    <xf numFmtId="0" fontId="26" fillId="0" borderId="6" xfId="0" applyFont="1" applyBorder="1" applyAlignment="1" applyProtection="1">
      <alignment horizontal="center" vertical="center" shrinkToFit="1"/>
      <protection hidden="1"/>
    </xf>
    <xf numFmtId="0" fontId="4" fillId="10" borderId="0" xfId="0" applyFont="1" applyFill="1" applyBorder="1" applyAlignment="1" applyProtection="1">
      <alignment horizontal="center" vertical="center" wrapText="1"/>
      <protection locked="0"/>
    </xf>
    <xf numFmtId="0" fontId="4" fillId="11" borderId="6" xfId="0" applyFont="1" applyFill="1" applyBorder="1" applyAlignment="1" applyProtection="1">
      <alignment horizontal="center" wrapText="1"/>
      <protection hidden="1"/>
    </xf>
    <xf numFmtId="0" fontId="4" fillId="21" borderId="6" xfId="0" applyFont="1" applyFill="1" applyBorder="1" applyAlignment="1" applyProtection="1">
      <alignment horizontal="center" vertical="center" shrinkToFit="1"/>
      <protection hidden="1"/>
    </xf>
    <xf numFmtId="0" fontId="4" fillId="4" borderId="6" xfId="0" applyFont="1" applyFill="1" applyBorder="1" applyAlignment="1" applyProtection="1">
      <alignment horizontal="center" vertical="center" shrinkToFit="1"/>
      <protection locked="0"/>
    </xf>
    <xf numFmtId="0" fontId="4" fillId="12" borderId="6" xfId="0" applyFont="1" applyFill="1" applyBorder="1" applyAlignment="1" applyProtection="1">
      <alignment horizontal="center" vertical="center" shrinkToFit="1"/>
      <protection hidden="1"/>
    </xf>
    <xf numFmtId="0" fontId="7" fillId="21" borderId="28" xfId="0" applyFont="1" applyFill="1" applyBorder="1" applyAlignment="1" applyProtection="1">
      <alignment horizontal="center" vertical="center" shrinkToFit="1"/>
      <protection hidden="1"/>
    </xf>
    <xf numFmtId="0" fontId="7" fillId="0" borderId="28" xfId="0" applyFont="1" applyFill="1" applyBorder="1" applyAlignment="1" applyProtection="1">
      <alignment horizontal="center" vertical="center" shrinkToFit="1"/>
      <protection locked="0"/>
    </xf>
    <xf numFmtId="0" fontId="7" fillId="21" borderId="26" xfId="0" applyFont="1" applyFill="1" applyBorder="1" applyAlignment="1" applyProtection="1">
      <alignment horizontal="center" vertical="center" shrinkToFit="1"/>
      <protection hidden="1"/>
    </xf>
    <xf numFmtId="0" fontId="7" fillId="0" borderId="26" xfId="0" applyFont="1" applyFill="1" applyBorder="1" applyAlignment="1" applyProtection="1">
      <alignment horizontal="center" vertical="center" shrinkToFit="1"/>
      <protection locked="0"/>
    </xf>
    <xf numFmtId="0" fontId="7" fillId="21" borderId="59" xfId="0" applyFont="1" applyFill="1" applyBorder="1" applyAlignment="1" applyProtection="1">
      <alignment horizontal="center" vertical="center" shrinkToFit="1"/>
      <protection hidden="1"/>
    </xf>
    <xf numFmtId="0" fontId="7" fillId="0" borderId="59" xfId="0" applyFont="1" applyFill="1" applyBorder="1" applyAlignment="1" applyProtection="1">
      <alignment horizontal="center" vertical="center" shrinkToFit="1"/>
      <protection locked="0"/>
    </xf>
    <xf numFmtId="0" fontId="19" fillId="0" borderId="6" xfId="0" applyFont="1" applyFill="1" applyBorder="1" applyAlignment="1" applyProtection="1">
      <alignment horizontal="center" vertical="center" shrinkToFit="1"/>
      <protection locked="0"/>
    </xf>
    <xf numFmtId="1" fontId="19" fillId="20" borderId="6" xfId="0" applyNumberFormat="1" applyFont="1" applyFill="1" applyBorder="1" applyAlignment="1" applyProtection="1">
      <alignment horizontal="center" vertical="center" shrinkToFit="1"/>
      <protection hidden="1"/>
    </xf>
    <xf numFmtId="0" fontId="10" fillId="9" borderId="0" xfId="0" applyFont="1" applyFill="1" applyAlignment="1" applyProtection="1">
      <alignment horizontal="left" vertical="center"/>
      <protection hidden="1"/>
    </xf>
    <xf numFmtId="0" fontId="14" fillId="4" borderId="0" xfId="0" applyFont="1" applyFill="1" applyAlignment="1" applyProtection="1">
      <alignment vertical="center"/>
      <protection hidden="1"/>
    </xf>
    <xf numFmtId="0" fontId="15" fillId="4" borderId="0" xfId="0" applyFont="1" applyFill="1" applyAlignment="1" applyProtection="1">
      <alignment vertical="center"/>
      <protection hidden="1"/>
    </xf>
    <xf numFmtId="0" fontId="10" fillId="4" borderId="0" xfId="0" applyFont="1" applyFill="1" applyAlignment="1" applyProtection="1">
      <alignment horizontal="left" vertical="center"/>
      <protection hidden="1"/>
    </xf>
    <xf numFmtId="0" fontId="3" fillId="4" borderId="0" xfId="0" applyFont="1" applyFill="1" applyAlignment="1" applyProtection="1">
      <alignment vertical="center"/>
    </xf>
    <xf numFmtId="0" fontId="10" fillId="4" borderId="0" xfId="0" applyFont="1" applyFill="1" applyBorder="1" applyAlignment="1" applyProtection="1">
      <alignment vertical="center"/>
      <protection hidden="1"/>
    </xf>
    <xf numFmtId="0" fontId="10" fillId="4" borderId="2" xfId="0" applyFont="1" applyFill="1" applyBorder="1" applyAlignment="1" applyProtection="1">
      <alignment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49" fontId="29" fillId="10" borderId="6" xfId="0" quotePrefix="1" applyNumberFormat="1" applyFont="1" applyFill="1" applyBorder="1" applyAlignment="1" applyProtection="1">
      <alignment horizontal="center" vertical="center" wrapText="1"/>
    </xf>
    <xf numFmtId="0" fontId="20" fillId="0" borderId="22" xfId="2" applyFont="1" applyFill="1" applyBorder="1" applyProtection="1">
      <protection hidden="1"/>
    </xf>
    <xf numFmtId="0" fontId="20" fillId="0" borderId="22" xfId="2" applyFont="1" applyFill="1" applyBorder="1" applyAlignment="1" applyProtection="1">
      <alignment horizontal="left"/>
      <protection hidden="1"/>
    </xf>
    <xf numFmtId="0" fontId="20" fillId="0" borderId="22" xfId="2" applyFont="1" applyFill="1" applyBorder="1" applyProtection="1">
      <protection locked="0" hidden="1"/>
    </xf>
    <xf numFmtId="0" fontId="20" fillId="0" borderId="58" xfId="0" applyFont="1" applyFill="1" applyBorder="1" applyAlignment="1" applyProtection="1">
      <alignment horizontal="center" vertical="center"/>
      <protection hidden="1"/>
    </xf>
    <xf numFmtId="0" fontId="20" fillId="0" borderId="22" xfId="0" applyFont="1" applyFill="1" applyBorder="1" applyAlignment="1" applyProtection="1">
      <alignment horizontal="center" vertical="center"/>
      <protection hidden="1"/>
    </xf>
    <xf numFmtId="49" fontId="7" fillId="0" borderId="6" xfId="0" applyNumberFormat="1" applyFont="1" applyBorder="1" applyAlignment="1" applyProtection="1">
      <alignment horizontal="center" shrinkToFit="1"/>
      <protection locked="0"/>
    </xf>
    <xf numFmtId="49" fontId="10" fillId="0" borderId="7" xfId="0" applyNumberFormat="1" applyFont="1" applyBorder="1" applyAlignment="1" applyProtection="1">
      <alignment horizontal="center" shrinkToFit="1"/>
      <protection locked="0"/>
    </xf>
    <xf numFmtId="49" fontId="10" fillId="0" borderId="8" xfId="0" applyNumberFormat="1" applyFont="1" applyBorder="1" applyAlignment="1" applyProtection="1">
      <alignment horizontal="left" shrinkToFit="1"/>
      <protection locked="0"/>
    </xf>
    <xf numFmtId="0" fontId="11" fillId="0" borderId="0" xfId="0" applyFont="1" applyAlignment="1" applyProtection="1">
      <alignment shrinkToFit="1"/>
      <protection locked="0"/>
    </xf>
    <xf numFmtId="0" fontId="11" fillId="0" borderId="6" xfId="0" applyFont="1" applyBorder="1" applyAlignment="1" applyProtection="1">
      <alignment horizontal="center" shrinkToFit="1"/>
      <protection locked="0"/>
    </xf>
    <xf numFmtId="0" fontId="11" fillId="0" borderId="0" xfId="0" applyFont="1" applyAlignment="1" applyProtection="1">
      <alignment horizontal="center" shrinkToFit="1"/>
      <protection locked="0"/>
    </xf>
    <xf numFmtId="0" fontId="9" fillId="18" borderId="0" xfId="0" applyFont="1" applyFill="1" applyAlignment="1" applyProtection="1">
      <alignment horizontal="center" vertical="center"/>
      <protection hidden="1"/>
    </xf>
    <xf numFmtId="0" fontId="10" fillId="5" borderId="4" xfId="0" applyFont="1" applyFill="1" applyBorder="1" applyAlignment="1" applyProtection="1">
      <alignment horizontal="left" vertical="center"/>
      <protection locked="0"/>
    </xf>
    <xf numFmtId="0" fontId="10" fillId="5" borderId="1" xfId="0" applyFont="1" applyFill="1" applyBorder="1" applyAlignment="1" applyProtection="1">
      <alignment horizontal="left" vertical="center"/>
      <protection locked="0"/>
    </xf>
    <xf numFmtId="0" fontId="10" fillId="5" borderId="5" xfId="0" applyFont="1" applyFill="1" applyBorder="1" applyAlignment="1" applyProtection="1">
      <alignment horizontal="left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0" fontId="10" fillId="5" borderId="5" xfId="0" applyFont="1" applyFill="1" applyBorder="1" applyAlignment="1" applyProtection="1">
      <alignment horizontal="center" vertical="center"/>
      <protection locked="0"/>
    </xf>
    <xf numFmtId="0" fontId="6" fillId="6" borderId="55" xfId="0" applyFont="1" applyFill="1" applyBorder="1" applyAlignment="1" applyProtection="1">
      <alignment horizontal="center" vertical="center"/>
      <protection hidden="1"/>
    </xf>
    <xf numFmtId="0" fontId="6" fillId="6" borderId="56" xfId="0" applyFont="1" applyFill="1" applyBorder="1" applyAlignment="1" applyProtection="1">
      <alignment horizontal="center" vertical="center"/>
      <protection hidden="1"/>
    </xf>
    <xf numFmtId="0" fontId="6" fillId="6" borderId="37" xfId="0" applyFont="1" applyFill="1" applyBorder="1" applyAlignment="1" applyProtection="1">
      <alignment horizontal="center" vertical="center"/>
      <protection hidden="1"/>
    </xf>
    <xf numFmtId="0" fontId="6" fillId="6" borderId="2" xfId="0" applyFont="1" applyFill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  <protection locked="0"/>
    </xf>
    <xf numFmtId="0" fontId="6" fillId="3" borderId="4" xfId="0" applyFont="1" applyFill="1" applyBorder="1" applyAlignment="1" applyProtection="1">
      <alignment horizontal="center" vertical="center"/>
      <protection hidden="1"/>
    </xf>
    <xf numFmtId="0" fontId="6" fillId="3" borderId="1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0" fontId="10" fillId="5" borderId="1" xfId="0" applyFont="1" applyFill="1" applyBorder="1" applyAlignment="1" applyProtection="1">
      <alignment horizontal="center"/>
      <protection locked="0" hidden="1"/>
    </xf>
    <xf numFmtId="0" fontId="6" fillId="3" borderId="3" xfId="0" applyFont="1" applyFill="1" applyBorder="1" applyAlignment="1" applyProtection="1">
      <alignment horizontal="right" vertical="center"/>
      <protection hidden="1"/>
    </xf>
    <xf numFmtId="0" fontId="6" fillId="2" borderId="3" xfId="0" applyFont="1" applyFill="1" applyBorder="1" applyAlignment="1" applyProtection="1">
      <alignment horizontal="center" vertical="center"/>
      <protection hidden="1"/>
    </xf>
    <xf numFmtId="0" fontId="6" fillId="8" borderId="3" xfId="0" applyFont="1" applyFill="1" applyBorder="1" applyAlignment="1" applyProtection="1">
      <alignment horizontal="center" vertical="center"/>
      <protection hidden="1"/>
    </xf>
    <xf numFmtId="0" fontId="6" fillId="2" borderId="4" xfId="0" applyFont="1" applyFill="1" applyBorder="1" applyAlignment="1" applyProtection="1">
      <alignment horizontal="left" vertical="center"/>
      <protection hidden="1"/>
    </xf>
    <xf numFmtId="0" fontId="6" fillId="2" borderId="1" xfId="0" applyFont="1" applyFill="1" applyBorder="1" applyAlignment="1" applyProtection="1">
      <alignment horizontal="left" vertical="center"/>
      <protection hidden="1"/>
    </xf>
    <xf numFmtId="0" fontId="6" fillId="2" borderId="5" xfId="0" applyFont="1" applyFill="1" applyBorder="1" applyAlignment="1" applyProtection="1">
      <alignment horizontal="left" vertical="center"/>
      <protection hidden="1"/>
    </xf>
    <xf numFmtId="0" fontId="6" fillId="6" borderId="3" xfId="0" applyFont="1" applyFill="1" applyBorder="1" applyAlignment="1" applyProtection="1">
      <alignment horizontal="center" vertical="center"/>
      <protection hidden="1"/>
    </xf>
    <xf numFmtId="0" fontId="10" fillId="5" borderId="3" xfId="0" applyFont="1" applyFill="1" applyBorder="1" applyAlignment="1" applyProtection="1">
      <alignment horizontal="center" vertical="center"/>
      <protection locked="0"/>
    </xf>
    <xf numFmtId="0" fontId="10" fillId="5" borderId="3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2" borderId="4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6" fillId="2" borderId="5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0" fillId="5" borderId="4" xfId="0" applyFont="1" applyFill="1" applyBorder="1" applyAlignment="1" applyProtection="1">
      <alignment horizontal="center" vertical="center"/>
      <protection locked="0"/>
    </xf>
    <xf numFmtId="0" fontId="10" fillId="13" borderId="3" xfId="0" applyFont="1" applyFill="1" applyBorder="1" applyAlignment="1" applyProtection="1">
      <alignment horizontal="left" vertical="center"/>
      <protection hidden="1"/>
    </xf>
    <xf numFmtId="0" fontId="10" fillId="0" borderId="4" xfId="0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 applyProtection="1">
      <alignment horizontal="left" vertical="center"/>
      <protection locked="0"/>
    </xf>
    <xf numFmtId="0" fontId="10" fillId="0" borderId="5" xfId="0" applyFont="1" applyFill="1" applyBorder="1" applyAlignment="1" applyProtection="1">
      <alignment horizontal="left" vertical="center"/>
      <protection locked="0"/>
    </xf>
    <xf numFmtId="0" fontId="10" fillId="0" borderId="4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10" fillId="0" borderId="5" xfId="0" applyFont="1" applyBorder="1" applyAlignment="1" applyProtection="1">
      <alignment horizontal="left"/>
      <protection locked="0"/>
    </xf>
    <xf numFmtId="0" fontId="10" fillId="5" borderId="1" xfId="0" applyFont="1" applyFill="1" applyBorder="1" applyAlignment="1" applyProtection="1">
      <alignment horizontal="center" vertical="center" shrinkToFit="1"/>
      <protection locked="0"/>
    </xf>
    <xf numFmtId="0" fontId="10" fillId="5" borderId="5" xfId="0" applyFont="1" applyFill="1" applyBorder="1" applyAlignment="1" applyProtection="1">
      <alignment horizontal="center" vertical="center" shrinkToFit="1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 hidden="1"/>
    </xf>
    <xf numFmtId="0" fontId="10" fillId="4" borderId="5" xfId="0" applyFont="1" applyFill="1" applyBorder="1" applyAlignment="1" applyProtection="1">
      <alignment horizontal="center" vertical="center"/>
      <protection locked="0" hidden="1"/>
    </xf>
    <xf numFmtId="0" fontId="6" fillId="6" borderId="57" xfId="0" applyFont="1" applyFill="1" applyBorder="1" applyAlignment="1" applyProtection="1">
      <alignment horizontal="center" vertical="center"/>
      <protection hidden="1"/>
    </xf>
    <xf numFmtId="0" fontId="6" fillId="6" borderId="0" xfId="0" applyFont="1" applyFill="1" applyBorder="1" applyAlignment="1" applyProtection="1">
      <alignment horizontal="center" vertical="center"/>
      <protection hidden="1"/>
    </xf>
    <xf numFmtId="0" fontId="6" fillId="8" borderId="23" xfId="0" applyFont="1" applyFill="1" applyBorder="1" applyAlignment="1" applyProtection="1">
      <alignment horizontal="center" vertical="center"/>
    </xf>
    <xf numFmtId="0" fontId="6" fillId="8" borderId="17" xfId="0" applyFont="1" applyFill="1" applyBorder="1" applyAlignment="1" applyProtection="1">
      <alignment horizontal="center" vertical="center"/>
    </xf>
    <xf numFmtId="0" fontId="6" fillId="8" borderId="0" xfId="0" applyFont="1" applyFill="1" applyBorder="1" applyAlignment="1" applyProtection="1">
      <alignment horizontal="center" vertical="center"/>
    </xf>
    <xf numFmtId="0" fontId="10" fillId="4" borderId="56" xfId="0" applyFont="1" applyFill="1" applyBorder="1" applyAlignment="1" applyProtection="1">
      <alignment horizontal="center" shrinkToFit="1"/>
      <protection hidden="1"/>
    </xf>
    <xf numFmtId="0" fontId="10" fillId="4" borderId="0" xfId="0" applyFont="1" applyFill="1" applyAlignment="1" applyProtection="1">
      <alignment horizontal="left" vertical="center"/>
      <protection hidden="1"/>
    </xf>
    <xf numFmtId="0" fontId="10" fillId="4" borderId="0" xfId="0" applyFont="1" applyFill="1" applyAlignment="1" applyProtection="1">
      <alignment horizontal="center" vertical="center"/>
      <protection hidden="1"/>
    </xf>
    <xf numFmtId="0" fontId="10" fillId="4" borderId="1" xfId="0" applyFont="1" applyFill="1" applyBorder="1" applyAlignment="1" applyProtection="1">
      <alignment horizontal="left" vertical="center" shrinkToFit="1"/>
      <protection hidden="1"/>
    </xf>
    <xf numFmtId="0" fontId="6" fillId="4" borderId="8" xfId="0" applyFont="1" applyFill="1" applyBorder="1" applyAlignment="1" applyProtection="1">
      <alignment horizontal="center" vertical="center" wrapText="1"/>
      <protection hidden="1"/>
    </xf>
    <xf numFmtId="0" fontId="6" fillId="4" borderId="9" xfId="0" applyFont="1" applyFill="1" applyBorder="1" applyAlignment="1" applyProtection="1">
      <alignment horizontal="center" vertical="center" wrapText="1"/>
      <protection hidden="1"/>
    </xf>
    <xf numFmtId="0" fontId="10" fillId="4" borderId="2" xfId="0" applyFont="1" applyFill="1" applyBorder="1" applyAlignment="1" applyProtection="1">
      <alignment horizontal="left" vertical="center" shrinkToFit="1"/>
      <protection hidden="1"/>
    </xf>
    <xf numFmtId="0" fontId="15" fillId="4" borderId="17" xfId="0" applyFont="1" applyFill="1" applyBorder="1" applyAlignment="1" applyProtection="1">
      <alignment horizontal="center"/>
      <protection hidden="1"/>
    </xf>
    <xf numFmtId="0" fontId="10" fillId="4" borderId="2" xfId="0" applyFont="1" applyFill="1" applyBorder="1" applyAlignment="1" applyProtection="1">
      <alignment horizontal="center" vertical="center"/>
      <protection hidden="1"/>
    </xf>
    <xf numFmtId="0" fontId="10" fillId="4" borderId="0" xfId="0" applyFont="1" applyFill="1" applyBorder="1" applyAlignment="1" applyProtection="1">
      <alignment horizontal="center" vertical="center"/>
      <protection hidden="1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/>
      <protection locked="0"/>
    </xf>
    <xf numFmtId="0" fontId="3" fillId="4" borderId="11" xfId="0" applyFont="1" applyFill="1" applyBorder="1" applyAlignment="1" applyProtection="1">
      <alignment horizontal="center"/>
      <protection locked="0"/>
    </xf>
    <xf numFmtId="0" fontId="3" fillId="4" borderId="12" xfId="0" applyFont="1" applyFill="1" applyBorder="1" applyAlignment="1" applyProtection="1">
      <alignment horizontal="center"/>
      <protection locked="0"/>
    </xf>
    <xf numFmtId="0" fontId="3" fillId="4" borderId="13" xfId="0" applyFont="1" applyFill="1" applyBorder="1" applyAlignment="1" applyProtection="1">
      <alignment horizontal="center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hidden="1"/>
    </xf>
    <xf numFmtId="0" fontId="10" fillId="4" borderId="10" xfId="0" applyFont="1" applyFill="1" applyBorder="1" applyAlignment="1" applyProtection="1">
      <alignment horizontal="center" vertical="center"/>
      <protection hidden="1"/>
    </xf>
    <xf numFmtId="0" fontId="10" fillId="4" borderId="16" xfId="0" applyFont="1" applyFill="1" applyBorder="1" applyAlignment="1" applyProtection="1">
      <alignment horizontal="center" vertical="center"/>
      <protection hidden="1"/>
    </xf>
    <xf numFmtId="0" fontId="10" fillId="4" borderId="11" xfId="0" applyFont="1" applyFill="1" applyBorder="1" applyAlignment="1" applyProtection="1">
      <alignment horizontal="center" vertical="center"/>
      <protection hidden="1"/>
    </xf>
    <xf numFmtId="0" fontId="10" fillId="4" borderId="12" xfId="0" applyFont="1" applyFill="1" applyBorder="1" applyAlignment="1" applyProtection="1">
      <alignment horizontal="center" vertical="center"/>
      <protection hidden="1"/>
    </xf>
    <xf numFmtId="0" fontId="10" fillId="4" borderId="17" xfId="0" applyFont="1" applyFill="1" applyBorder="1" applyAlignment="1" applyProtection="1">
      <alignment horizontal="center" vertical="center"/>
      <protection hidden="1"/>
    </xf>
    <xf numFmtId="0" fontId="10" fillId="4" borderId="13" xfId="0" applyFont="1" applyFill="1" applyBorder="1" applyAlignment="1" applyProtection="1">
      <alignment horizontal="center" vertical="center"/>
      <protection hidden="1"/>
    </xf>
    <xf numFmtId="0" fontId="10" fillId="4" borderId="6" xfId="0" applyFont="1" applyFill="1" applyBorder="1" applyAlignment="1" applyProtection="1">
      <alignment horizontal="center" vertical="center"/>
      <protection hidden="1"/>
    </xf>
    <xf numFmtId="0" fontId="10" fillId="4" borderId="2" xfId="0" applyFont="1" applyFill="1" applyBorder="1" applyAlignment="1" applyProtection="1">
      <alignment horizontal="center"/>
      <protection hidden="1"/>
    </xf>
    <xf numFmtId="0" fontId="14" fillId="4" borderId="0" xfId="0" applyFont="1" applyFill="1" applyAlignment="1" applyProtection="1">
      <alignment horizontal="center" vertical="center"/>
      <protection hidden="1"/>
    </xf>
    <xf numFmtId="0" fontId="15" fillId="4" borderId="0" xfId="0" applyFont="1" applyFill="1" applyAlignment="1" applyProtection="1">
      <alignment horizontal="center" vertical="center"/>
      <protection hidden="1"/>
    </xf>
    <xf numFmtId="0" fontId="10" fillId="4" borderId="0" xfId="0" applyFont="1" applyFill="1" applyAlignment="1" applyProtection="1">
      <alignment horizontal="center"/>
      <protection hidden="1"/>
    </xf>
    <xf numFmtId="0" fontId="6" fillId="4" borderId="6" xfId="0" applyFont="1" applyFill="1" applyBorder="1" applyAlignment="1" applyProtection="1">
      <alignment horizontal="center" vertical="center" wrapText="1"/>
      <protection hidden="1"/>
    </xf>
    <xf numFmtId="0" fontId="10" fillId="4" borderId="0" xfId="0" applyFont="1" applyFill="1" applyAlignment="1" applyProtection="1">
      <alignment horizontal="center" shrinkToFit="1"/>
      <protection hidden="1"/>
    </xf>
    <xf numFmtId="0" fontId="7" fillId="4" borderId="8" xfId="0" applyFont="1" applyFill="1" applyBorder="1" applyAlignment="1" applyProtection="1">
      <alignment horizontal="center" vertical="center" wrapText="1"/>
      <protection hidden="1"/>
    </xf>
    <xf numFmtId="0" fontId="7" fillId="4" borderId="9" xfId="0" applyFont="1" applyFill="1" applyBorder="1" applyAlignment="1" applyProtection="1">
      <alignment horizontal="center" vertical="center" wrapText="1"/>
      <protection hidden="1"/>
    </xf>
    <xf numFmtId="0" fontId="10" fillId="4" borderId="10" xfId="0" applyFont="1" applyFill="1" applyBorder="1" applyAlignment="1" applyProtection="1">
      <alignment horizontal="center" vertical="top" wrapText="1"/>
      <protection locked="0"/>
    </xf>
    <xf numFmtId="0" fontId="10" fillId="4" borderId="16" xfId="0" applyFont="1" applyFill="1" applyBorder="1" applyAlignment="1" applyProtection="1">
      <alignment horizontal="center" vertical="top" wrapText="1"/>
      <protection locked="0"/>
    </xf>
    <xf numFmtId="0" fontId="10" fillId="4" borderId="11" xfId="0" applyFont="1" applyFill="1" applyBorder="1" applyAlignment="1" applyProtection="1">
      <alignment horizontal="center" vertical="top" wrapText="1"/>
      <protection locked="0"/>
    </xf>
    <xf numFmtId="0" fontId="10" fillId="4" borderId="14" xfId="0" applyFont="1" applyFill="1" applyBorder="1" applyAlignment="1" applyProtection="1">
      <alignment horizontal="center" vertical="top" wrapText="1"/>
      <protection locked="0"/>
    </xf>
    <xf numFmtId="0" fontId="10" fillId="4" borderId="0" xfId="0" applyFont="1" applyFill="1" applyBorder="1" applyAlignment="1" applyProtection="1">
      <alignment horizontal="center" vertical="top" wrapText="1"/>
      <protection locked="0"/>
    </xf>
    <xf numFmtId="0" fontId="10" fillId="4" borderId="15" xfId="0" applyFont="1" applyFill="1" applyBorder="1" applyAlignment="1" applyProtection="1">
      <alignment horizontal="center" vertical="top" wrapText="1"/>
      <protection locked="0"/>
    </xf>
    <xf numFmtId="0" fontId="10" fillId="4" borderId="12" xfId="0" applyFont="1" applyFill="1" applyBorder="1" applyAlignment="1" applyProtection="1">
      <alignment horizontal="center" vertical="top" wrapText="1"/>
      <protection locked="0"/>
    </xf>
    <xf numFmtId="0" fontId="10" fillId="4" borderId="17" xfId="0" applyFont="1" applyFill="1" applyBorder="1" applyAlignment="1" applyProtection="1">
      <alignment horizontal="center" vertical="top" wrapText="1"/>
      <protection locked="0"/>
    </xf>
    <xf numFmtId="0" fontId="10" fillId="4" borderId="13" xfId="0" applyFont="1" applyFill="1" applyBorder="1" applyAlignment="1" applyProtection="1">
      <alignment horizontal="center" vertical="top" wrapText="1"/>
      <protection locked="0"/>
    </xf>
    <xf numFmtId="0" fontId="22" fillId="0" borderId="17" xfId="0" applyFont="1" applyBorder="1" applyAlignment="1" applyProtection="1">
      <alignment horizontal="left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2" fillId="0" borderId="6" xfId="0" applyFont="1" applyBorder="1" applyAlignment="1">
      <alignment horizontal="center" vertical="center"/>
    </xf>
    <xf numFmtId="0" fontId="22" fillId="0" borderId="6" xfId="0" applyFont="1" applyBorder="1" applyAlignment="1" applyProtection="1">
      <alignment horizontal="center" vertical="center"/>
      <protection hidden="1"/>
    </xf>
    <xf numFmtId="0" fontId="22" fillId="0" borderId="6" xfId="0" applyFont="1" applyBorder="1" applyAlignment="1" applyProtection="1">
      <alignment horizontal="center" vertical="center" wrapText="1"/>
      <protection hidden="1"/>
    </xf>
    <xf numFmtId="0" fontId="22" fillId="0" borderId="9" xfId="0" applyFont="1" applyBorder="1" applyAlignment="1" applyProtection="1">
      <alignment horizontal="center" vertical="center" wrapText="1"/>
      <protection hidden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4" fillId="0" borderId="70" xfId="0" applyFont="1" applyFill="1" applyBorder="1" applyAlignment="1" applyProtection="1">
      <alignment horizontal="center" vertical="center"/>
      <protection locked="0"/>
    </xf>
    <xf numFmtId="0" fontId="4" fillId="0" borderId="71" xfId="0" applyFont="1" applyFill="1" applyBorder="1" applyAlignment="1" applyProtection="1">
      <alignment horizontal="center" vertical="center"/>
      <protection locked="0"/>
    </xf>
    <xf numFmtId="0" fontId="4" fillId="10" borderId="18" xfId="0" applyFont="1" applyFill="1" applyBorder="1" applyAlignment="1" applyProtection="1">
      <alignment horizontal="center" vertical="center" textRotation="90" wrapText="1"/>
      <protection hidden="1"/>
    </xf>
    <xf numFmtId="0" fontId="4" fillId="10" borderId="19" xfId="0" applyFont="1" applyFill="1" applyBorder="1" applyAlignment="1" applyProtection="1">
      <alignment horizontal="center" vertical="center" textRotation="90" wrapText="1"/>
      <protection hidden="1"/>
    </xf>
    <xf numFmtId="0" fontId="4" fillId="10" borderId="20" xfId="0" applyFont="1" applyFill="1" applyBorder="1" applyAlignment="1" applyProtection="1">
      <alignment horizontal="center" vertical="center" textRotation="90" wrapText="1"/>
      <protection hidden="1"/>
    </xf>
    <xf numFmtId="0" fontId="4" fillId="10" borderId="10" xfId="0" applyFont="1" applyFill="1" applyBorder="1" applyAlignment="1" applyProtection="1">
      <alignment horizontal="center" vertical="center" textRotation="90" wrapText="1"/>
    </xf>
    <xf numFmtId="0" fontId="4" fillId="10" borderId="14" xfId="0" applyFont="1" applyFill="1" applyBorder="1" applyAlignment="1" applyProtection="1">
      <alignment horizontal="center" vertical="center" textRotation="90" wrapText="1"/>
    </xf>
    <xf numFmtId="0" fontId="4" fillId="10" borderId="12" xfId="0" applyFont="1" applyFill="1" applyBorder="1" applyAlignment="1" applyProtection="1">
      <alignment horizontal="center" vertical="center" textRotation="90" wrapText="1"/>
    </xf>
    <xf numFmtId="0" fontId="4" fillId="10" borderId="18" xfId="0" applyFont="1" applyFill="1" applyBorder="1" applyAlignment="1" applyProtection="1">
      <alignment horizontal="center" vertical="center" wrapText="1"/>
      <protection hidden="1"/>
    </xf>
    <xf numFmtId="0" fontId="4" fillId="10" borderId="19" xfId="0" applyFont="1" applyFill="1" applyBorder="1" applyAlignment="1" applyProtection="1">
      <alignment horizontal="center" vertical="center" wrapText="1"/>
      <protection hidden="1"/>
    </xf>
    <xf numFmtId="0" fontId="4" fillId="10" borderId="20" xfId="0" applyFont="1" applyFill="1" applyBorder="1" applyAlignment="1" applyProtection="1">
      <alignment horizontal="center" vertical="center" wrapText="1"/>
      <protection hidden="1"/>
    </xf>
    <xf numFmtId="0" fontId="4" fillId="0" borderId="74" xfId="0" applyFont="1" applyFill="1" applyBorder="1" applyAlignment="1" applyProtection="1">
      <alignment horizontal="center" vertical="center"/>
      <protection locked="0"/>
    </xf>
    <xf numFmtId="0" fontId="4" fillId="0" borderId="72" xfId="0" applyFont="1" applyFill="1" applyBorder="1" applyAlignment="1" applyProtection="1">
      <alignment horizontal="center" vertical="center"/>
      <protection locked="0"/>
    </xf>
    <xf numFmtId="0" fontId="4" fillId="0" borderId="73" xfId="0" applyFont="1" applyFill="1" applyBorder="1" applyAlignment="1" applyProtection="1">
      <alignment horizontal="center" vertical="center"/>
      <protection locked="0"/>
    </xf>
    <xf numFmtId="0" fontId="7" fillId="0" borderId="24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25" xfId="0" applyFont="1" applyFill="1" applyBorder="1" applyAlignment="1" applyProtection="1">
      <alignment horizontal="center" vertical="center"/>
      <protection locked="0"/>
    </xf>
    <xf numFmtId="0" fontId="7" fillId="10" borderId="48" xfId="0" applyFont="1" applyFill="1" applyBorder="1" applyAlignment="1" applyProtection="1">
      <alignment horizontal="center" vertical="center" wrapText="1"/>
      <protection hidden="1"/>
    </xf>
    <xf numFmtId="0" fontId="7" fillId="10" borderId="46" xfId="0" applyFont="1" applyFill="1" applyBorder="1" applyAlignment="1" applyProtection="1">
      <alignment horizontal="center" vertical="center" wrapText="1"/>
      <protection hidden="1"/>
    </xf>
    <xf numFmtId="0" fontId="7" fillId="10" borderId="47" xfId="0" applyFont="1" applyFill="1" applyBorder="1" applyAlignment="1" applyProtection="1">
      <alignment horizontal="center" vertical="center" wrapText="1"/>
      <protection hidden="1"/>
    </xf>
    <xf numFmtId="0" fontId="7" fillId="15" borderId="28" xfId="0" applyFont="1" applyFill="1" applyBorder="1" applyAlignment="1" applyProtection="1">
      <alignment horizontal="left" vertical="center" shrinkToFit="1"/>
      <protection hidden="1"/>
    </xf>
    <xf numFmtId="0" fontId="7" fillId="15" borderId="34" xfId="0" applyFont="1" applyFill="1" applyBorder="1" applyAlignment="1" applyProtection="1">
      <alignment horizontal="left" vertical="center" shrinkToFit="1"/>
      <protection hidden="1"/>
    </xf>
    <xf numFmtId="0" fontId="7" fillId="15" borderId="26" xfId="0" applyFont="1" applyFill="1" applyBorder="1" applyAlignment="1" applyProtection="1">
      <alignment horizontal="left" vertical="center" shrinkToFit="1"/>
      <protection hidden="1"/>
    </xf>
    <xf numFmtId="0" fontId="7" fillId="15" borderId="27" xfId="0" applyFont="1" applyFill="1" applyBorder="1" applyAlignment="1" applyProtection="1">
      <alignment horizontal="left" vertical="center" shrinkToFit="1"/>
      <protection hidden="1"/>
    </xf>
    <xf numFmtId="0" fontId="6" fillId="10" borderId="6" xfId="0" applyFont="1" applyFill="1" applyBorder="1" applyAlignment="1" applyProtection="1">
      <alignment horizontal="center" vertical="center"/>
      <protection hidden="1"/>
    </xf>
    <xf numFmtId="0" fontId="6" fillId="10" borderId="18" xfId="0" applyFont="1" applyFill="1" applyBorder="1" applyAlignment="1" applyProtection="1">
      <alignment horizontal="center" vertical="center"/>
      <protection hidden="1"/>
    </xf>
    <xf numFmtId="0" fontId="4" fillId="10" borderId="6" xfId="0" applyFont="1" applyFill="1" applyBorder="1" applyAlignment="1" applyProtection="1">
      <alignment horizontal="center" vertical="center" wrapText="1"/>
      <protection hidden="1"/>
    </xf>
    <xf numFmtId="0" fontId="4" fillId="10" borderId="6" xfId="0" applyFont="1" applyFill="1" applyBorder="1" applyAlignment="1" applyProtection="1">
      <alignment horizontal="center" vertical="center"/>
      <protection hidden="1"/>
    </xf>
    <xf numFmtId="0" fontId="7" fillId="15" borderId="59" xfId="0" applyFont="1" applyFill="1" applyBorder="1" applyAlignment="1" applyProtection="1">
      <alignment horizontal="left" vertical="center" shrinkToFit="1"/>
      <protection hidden="1"/>
    </xf>
    <xf numFmtId="0" fontId="7" fillId="15" borderId="61" xfId="0" applyFont="1" applyFill="1" applyBorder="1" applyAlignment="1" applyProtection="1">
      <alignment horizontal="left" vertical="center" shrinkToFit="1"/>
      <protection hidden="1"/>
    </xf>
    <xf numFmtId="0" fontId="7" fillId="10" borderId="6" xfId="0" applyFont="1" applyFill="1" applyBorder="1" applyAlignment="1" applyProtection="1">
      <alignment horizontal="center" vertical="center" wrapText="1"/>
      <protection hidden="1"/>
    </xf>
    <xf numFmtId="0" fontId="4" fillId="10" borderId="7" xfId="0" applyFont="1" applyFill="1" applyBorder="1" applyAlignment="1" applyProtection="1">
      <alignment horizontal="right" vertical="center"/>
      <protection hidden="1"/>
    </xf>
    <xf numFmtId="0" fontId="4" fillId="10" borderId="8" xfId="0" applyFont="1" applyFill="1" applyBorder="1" applyAlignment="1" applyProtection="1">
      <alignment horizontal="right" vertical="center"/>
      <protection hidden="1"/>
    </xf>
    <xf numFmtId="0" fontId="4" fillId="10" borderId="8" xfId="0" applyFont="1" applyFill="1" applyBorder="1" applyAlignment="1" applyProtection="1">
      <alignment horizontal="left" vertical="center"/>
      <protection hidden="1"/>
    </xf>
    <xf numFmtId="0" fontId="4" fillId="10" borderId="9" xfId="0" applyFont="1" applyFill="1" applyBorder="1" applyAlignment="1" applyProtection="1">
      <alignment horizontal="left" vertical="center"/>
      <protection hidden="1"/>
    </xf>
    <xf numFmtId="0" fontId="5" fillId="10" borderId="40" xfId="0" applyFont="1" applyFill="1" applyBorder="1" applyAlignment="1" applyProtection="1">
      <alignment horizontal="center" vertical="center" wrapText="1"/>
      <protection hidden="1"/>
    </xf>
    <xf numFmtId="0" fontId="4" fillId="10" borderId="52" xfId="0" applyFont="1" applyFill="1" applyBorder="1" applyAlignment="1" applyProtection="1">
      <alignment horizontal="center" vertical="center" wrapText="1"/>
      <protection hidden="1"/>
    </xf>
    <xf numFmtId="0" fontId="4" fillId="10" borderId="41" xfId="0" applyFont="1" applyFill="1" applyBorder="1" applyAlignment="1" applyProtection="1">
      <alignment horizontal="center" vertical="center" wrapText="1"/>
      <protection hidden="1"/>
    </xf>
    <xf numFmtId="0" fontId="5" fillId="10" borderId="6" xfId="0" applyFont="1" applyFill="1" applyBorder="1" applyAlignment="1" applyProtection="1">
      <alignment horizontal="center" vertical="center" wrapText="1"/>
      <protection hidden="1"/>
    </xf>
    <xf numFmtId="0" fontId="7" fillId="15" borderId="1" xfId="0" applyFont="1" applyFill="1" applyBorder="1" applyAlignment="1" applyProtection="1">
      <alignment horizontal="left" vertical="center" shrinkToFit="1"/>
      <protection hidden="1"/>
    </xf>
    <xf numFmtId="0" fontId="7" fillId="15" borderId="60" xfId="0" applyFont="1" applyFill="1" applyBorder="1" applyAlignment="1" applyProtection="1">
      <alignment horizontal="left" vertical="center" shrinkToFit="1"/>
      <protection hidden="1"/>
    </xf>
    <xf numFmtId="0" fontId="5" fillId="10" borderId="11" xfId="0" applyFont="1" applyFill="1" applyBorder="1" applyAlignment="1" applyProtection="1">
      <alignment horizontal="center" vertical="center"/>
      <protection locked="0"/>
    </xf>
    <xf numFmtId="0" fontId="5" fillId="10" borderId="13" xfId="0" applyFont="1" applyFill="1" applyBorder="1" applyAlignment="1" applyProtection="1">
      <alignment horizontal="center" vertical="center"/>
      <protection locked="0"/>
    </xf>
    <xf numFmtId="0" fontId="4" fillId="10" borderId="6" xfId="0" applyFont="1" applyFill="1" applyBorder="1" applyAlignment="1" applyProtection="1">
      <alignment horizontal="center" vertical="center" shrinkToFit="1"/>
      <protection locked="0"/>
    </xf>
    <xf numFmtId="0" fontId="4" fillId="10" borderId="18" xfId="0" applyFont="1" applyFill="1" applyBorder="1" applyAlignment="1" applyProtection="1">
      <alignment horizontal="center" vertical="center" wrapText="1"/>
      <protection locked="0"/>
    </xf>
    <xf numFmtId="0" fontId="4" fillId="10" borderId="19" xfId="0" applyFont="1" applyFill="1" applyBorder="1" applyAlignment="1" applyProtection="1">
      <alignment horizontal="center" vertical="center" wrapText="1"/>
      <protection locked="0"/>
    </xf>
    <xf numFmtId="0" fontId="4" fillId="10" borderId="20" xfId="0" applyFont="1" applyFill="1" applyBorder="1" applyAlignment="1" applyProtection="1">
      <alignment horizontal="center" vertical="center" wrapText="1"/>
      <protection locked="0"/>
    </xf>
    <xf numFmtId="0" fontId="4" fillId="10" borderId="16" xfId="0" applyFont="1" applyFill="1" applyBorder="1" applyAlignment="1" applyProtection="1">
      <alignment horizontal="center" vertical="center" wrapText="1"/>
      <protection locked="0"/>
    </xf>
    <xf numFmtId="0" fontId="4" fillId="10" borderId="0" xfId="0" applyFont="1" applyFill="1" applyBorder="1" applyAlignment="1" applyProtection="1">
      <alignment horizontal="center" vertical="center" wrapText="1"/>
      <protection locked="0"/>
    </xf>
    <xf numFmtId="0" fontId="4" fillId="10" borderId="17" xfId="0" applyFont="1" applyFill="1" applyBorder="1" applyAlignment="1" applyProtection="1">
      <alignment horizontal="center" vertical="center" wrapText="1"/>
      <protection locked="0"/>
    </xf>
    <xf numFmtId="0" fontId="7" fillId="15" borderId="2" xfId="0" applyFont="1" applyFill="1" applyBorder="1" applyAlignment="1" applyProtection="1">
      <alignment horizontal="left" vertical="center" shrinkToFit="1"/>
      <protection hidden="1"/>
    </xf>
    <xf numFmtId="0" fontId="4" fillId="10" borderId="18" xfId="0" applyFont="1" applyFill="1" applyBorder="1" applyAlignment="1" applyProtection="1">
      <alignment horizontal="center" vertical="center"/>
      <protection locked="0"/>
    </xf>
    <xf numFmtId="0" fontId="4" fillId="10" borderId="19" xfId="0" applyFont="1" applyFill="1" applyBorder="1" applyAlignment="1" applyProtection="1">
      <alignment horizontal="center" vertical="center"/>
      <protection locked="0"/>
    </xf>
    <xf numFmtId="0" fontId="4" fillId="10" borderId="20" xfId="0" applyFont="1" applyFill="1" applyBorder="1" applyAlignment="1" applyProtection="1">
      <alignment horizontal="center" vertical="center"/>
      <protection locked="0"/>
    </xf>
    <xf numFmtId="0" fontId="5" fillId="10" borderId="18" xfId="0" applyFont="1" applyFill="1" applyBorder="1" applyAlignment="1" applyProtection="1">
      <alignment horizontal="center" vertical="center" wrapText="1" shrinkToFit="1"/>
      <protection locked="0"/>
    </xf>
    <xf numFmtId="0" fontId="5" fillId="10" borderId="19" xfId="0" applyFont="1" applyFill="1" applyBorder="1" applyAlignment="1" applyProtection="1">
      <alignment horizontal="center" vertical="center" shrinkToFit="1"/>
      <protection locked="0"/>
    </xf>
    <xf numFmtId="0" fontId="5" fillId="10" borderId="20" xfId="0" applyFont="1" applyFill="1" applyBorder="1" applyAlignment="1" applyProtection="1">
      <alignment horizontal="center" vertical="center" shrinkToFit="1"/>
      <protection locked="0"/>
    </xf>
    <xf numFmtId="0" fontId="5" fillId="10" borderId="7" xfId="0" applyFont="1" applyFill="1" applyBorder="1" applyAlignment="1" applyProtection="1">
      <alignment horizontal="center" vertical="center" wrapText="1"/>
      <protection locked="0"/>
    </xf>
    <xf numFmtId="0" fontId="4" fillId="10" borderId="6" xfId="0" applyFont="1" applyFill="1" applyBorder="1" applyAlignment="1" applyProtection="1">
      <alignment horizontal="center" vertical="center" wrapText="1"/>
      <protection locked="0"/>
    </xf>
    <xf numFmtId="0" fontId="4" fillId="10" borderId="7" xfId="0" applyFont="1" applyFill="1" applyBorder="1" applyAlignment="1" applyProtection="1">
      <alignment horizontal="center" vertical="center" wrapText="1"/>
    </xf>
    <xf numFmtId="0" fontId="4" fillId="10" borderId="8" xfId="0" applyFont="1" applyFill="1" applyBorder="1" applyAlignment="1" applyProtection="1">
      <alignment horizontal="center" vertical="center" wrapText="1"/>
    </xf>
    <xf numFmtId="0" fontId="4" fillId="10" borderId="9" xfId="0" applyFont="1" applyFill="1" applyBorder="1" applyAlignment="1" applyProtection="1">
      <alignment horizontal="center" vertical="center" wrapText="1"/>
    </xf>
    <xf numFmtId="0" fontId="4" fillId="10" borderId="7" xfId="0" applyFont="1" applyFill="1" applyBorder="1" applyAlignment="1" applyProtection="1">
      <alignment horizontal="center" vertical="center"/>
    </xf>
    <xf numFmtId="0" fontId="4" fillId="10" borderId="8" xfId="0" applyFont="1" applyFill="1" applyBorder="1" applyAlignment="1" applyProtection="1">
      <alignment horizontal="center" vertical="center"/>
    </xf>
    <xf numFmtId="0" fontId="4" fillId="10" borderId="9" xfId="0" applyFont="1" applyFill="1" applyBorder="1" applyAlignment="1" applyProtection="1">
      <alignment horizontal="center" vertical="center"/>
    </xf>
    <xf numFmtId="0" fontId="5" fillId="10" borderId="6" xfId="0" applyFont="1" applyFill="1" applyBorder="1" applyAlignment="1" applyProtection="1">
      <alignment horizontal="center" vertical="center" wrapText="1"/>
      <protection locked="0"/>
    </xf>
    <xf numFmtId="0" fontId="4" fillId="10" borderId="18" xfId="0" applyFont="1" applyFill="1" applyBorder="1" applyAlignment="1" applyProtection="1">
      <alignment horizontal="center" vertical="center" wrapText="1"/>
    </xf>
    <xf numFmtId="0" fontId="4" fillId="10" borderId="19" xfId="0" applyFont="1" applyFill="1" applyBorder="1" applyAlignment="1" applyProtection="1">
      <alignment horizontal="center" vertical="center" wrapText="1"/>
    </xf>
    <xf numFmtId="0" fontId="4" fillId="10" borderId="20" xfId="0" applyFont="1" applyFill="1" applyBorder="1" applyAlignment="1" applyProtection="1">
      <alignment horizontal="center" vertical="center" wrapText="1"/>
    </xf>
    <xf numFmtId="0" fontId="4" fillId="10" borderId="9" xfId="0" applyFont="1" applyFill="1" applyBorder="1" applyAlignment="1" applyProtection="1">
      <alignment horizontal="center" vertical="center" wrapText="1"/>
      <protection locked="0"/>
    </xf>
    <xf numFmtId="0" fontId="4" fillId="10" borderId="7" xfId="0" applyFont="1" applyFill="1" applyBorder="1" applyAlignment="1" applyProtection="1">
      <alignment horizontal="center" vertical="center" wrapText="1"/>
      <protection locked="0"/>
    </xf>
    <xf numFmtId="0" fontId="4" fillId="10" borderId="8" xfId="0" applyFont="1" applyFill="1" applyBorder="1" applyAlignment="1" applyProtection="1">
      <alignment horizontal="center" vertical="center" wrapText="1"/>
      <protection locked="0"/>
    </xf>
    <xf numFmtId="0" fontId="4" fillId="10" borderId="7" xfId="0" applyFont="1" applyFill="1" applyBorder="1" applyAlignment="1" applyProtection="1">
      <alignment horizontal="center" vertical="center"/>
      <protection locked="0"/>
    </xf>
    <xf numFmtId="0" fontId="4" fillId="10" borderId="8" xfId="0" applyFont="1" applyFill="1" applyBorder="1" applyAlignment="1" applyProtection="1">
      <alignment horizontal="center" vertical="center"/>
      <protection locked="0"/>
    </xf>
    <xf numFmtId="0" fontId="4" fillId="10" borderId="9" xfId="0" applyFont="1" applyFill="1" applyBorder="1" applyAlignment="1" applyProtection="1">
      <alignment horizontal="center" vertical="center"/>
      <protection locked="0"/>
    </xf>
    <xf numFmtId="0" fontId="4" fillId="10" borderId="48" xfId="0" applyFont="1" applyFill="1" applyBorder="1" applyAlignment="1" applyProtection="1">
      <alignment horizontal="center" vertical="center" wrapText="1"/>
      <protection hidden="1"/>
    </xf>
    <xf numFmtId="0" fontId="4" fillId="10" borderId="46" xfId="0" applyFont="1" applyFill="1" applyBorder="1" applyAlignment="1" applyProtection="1">
      <alignment horizontal="center" vertical="center" wrapText="1"/>
      <protection hidden="1"/>
    </xf>
    <xf numFmtId="0" fontId="4" fillId="10" borderId="47" xfId="0" applyFont="1" applyFill="1" applyBorder="1" applyAlignment="1" applyProtection="1">
      <alignment horizontal="center" vertical="center" wrapText="1"/>
      <protection hidden="1"/>
    </xf>
    <xf numFmtId="0" fontId="4" fillId="10" borderId="10" xfId="0" applyFont="1" applyFill="1" applyBorder="1" applyAlignment="1" applyProtection="1">
      <alignment horizontal="center" vertical="center" wrapText="1"/>
      <protection hidden="1"/>
    </xf>
    <xf numFmtId="0" fontId="4" fillId="10" borderId="16" xfId="0" applyFont="1" applyFill="1" applyBorder="1" applyAlignment="1" applyProtection="1">
      <alignment horizontal="center" vertical="center" wrapText="1"/>
      <protection hidden="1"/>
    </xf>
    <xf numFmtId="0" fontId="4" fillId="10" borderId="11" xfId="0" applyFont="1" applyFill="1" applyBorder="1" applyAlignment="1" applyProtection="1">
      <alignment horizontal="center" vertical="center" wrapText="1"/>
      <protection hidden="1"/>
    </xf>
    <xf numFmtId="0" fontId="4" fillId="10" borderId="14" xfId="0" applyFont="1" applyFill="1" applyBorder="1" applyAlignment="1" applyProtection="1">
      <alignment horizontal="center" vertical="center" wrapText="1"/>
      <protection hidden="1"/>
    </xf>
    <xf numFmtId="0" fontId="4" fillId="10" borderId="0" xfId="0" applyFont="1" applyFill="1" applyBorder="1" applyAlignment="1" applyProtection="1">
      <alignment horizontal="center" vertical="center" wrapText="1"/>
      <protection hidden="1"/>
    </xf>
    <xf numFmtId="0" fontId="4" fillId="10" borderId="15" xfId="0" applyFont="1" applyFill="1" applyBorder="1" applyAlignment="1" applyProtection="1">
      <alignment horizontal="center" vertical="center" wrapText="1"/>
      <protection hidden="1"/>
    </xf>
    <xf numFmtId="0" fontId="4" fillId="10" borderId="12" xfId="0" applyFont="1" applyFill="1" applyBorder="1" applyAlignment="1" applyProtection="1">
      <alignment horizontal="center" vertical="center" wrapText="1"/>
      <protection hidden="1"/>
    </xf>
    <xf numFmtId="0" fontId="4" fillId="10" borderId="17" xfId="0" applyFont="1" applyFill="1" applyBorder="1" applyAlignment="1" applyProtection="1">
      <alignment horizontal="center" vertical="center" wrapText="1"/>
      <protection hidden="1"/>
    </xf>
    <xf numFmtId="0" fontId="4" fillId="10" borderId="13" xfId="0" applyFont="1" applyFill="1" applyBorder="1" applyAlignment="1" applyProtection="1">
      <alignment horizontal="center" vertical="center" wrapText="1"/>
      <protection hidden="1"/>
    </xf>
    <xf numFmtId="0" fontId="4" fillId="10" borderId="11" xfId="0" applyFont="1" applyFill="1" applyBorder="1" applyAlignment="1" applyProtection="1">
      <alignment horizontal="center" vertical="center" wrapText="1"/>
      <protection locked="0"/>
    </xf>
    <xf numFmtId="0" fontId="4" fillId="10" borderId="15" xfId="0" applyFont="1" applyFill="1" applyBorder="1" applyAlignment="1" applyProtection="1">
      <alignment horizontal="center" vertical="center" wrapText="1"/>
      <protection locked="0"/>
    </xf>
    <xf numFmtId="0" fontId="4" fillId="10" borderId="13" xfId="0" applyFont="1" applyFill="1" applyBorder="1" applyAlignment="1" applyProtection="1">
      <alignment horizontal="center" vertical="center" wrapText="1"/>
      <protection locked="0"/>
    </xf>
    <xf numFmtId="0" fontId="4" fillId="10" borderId="6" xfId="0" applyFont="1" applyFill="1" applyBorder="1" applyAlignment="1" applyProtection="1">
      <alignment horizontal="center" vertical="center"/>
      <protection locked="0"/>
    </xf>
    <xf numFmtId="0" fontId="4" fillId="10" borderId="40" xfId="0" applyFont="1" applyFill="1" applyBorder="1" applyAlignment="1" applyProtection="1">
      <alignment horizontal="center" vertical="center" wrapText="1"/>
      <protection locked="0"/>
    </xf>
    <xf numFmtId="0" fontId="4" fillId="10" borderId="41" xfId="0" applyFont="1" applyFill="1" applyBorder="1" applyAlignment="1" applyProtection="1">
      <alignment horizontal="center" vertical="center" wrapText="1"/>
      <protection locked="0"/>
    </xf>
    <xf numFmtId="0" fontId="4" fillId="10" borderId="80" xfId="0" applyFont="1" applyFill="1" applyBorder="1" applyAlignment="1" applyProtection="1">
      <alignment horizontal="center" vertical="center" wrapText="1"/>
      <protection hidden="1"/>
    </xf>
    <xf numFmtId="0" fontId="4" fillId="10" borderId="81" xfId="0" applyFont="1" applyFill="1" applyBorder="1" applyAlignment="1" applyProtection="1">
      <alignment horizontal="center" vertical="center" wrapText="1"/>
      <protection hidden="1"/>
    </xf>
    <xf numFmtId="0" fontId="4" fillId="10" borderId="82" xfId="0" applyFont="1" applyFill="1" applyBorder="1" applyAlignment="1" applyProtection="1">
      <alignment horizontal="center" vertical="center" wrapText="1"/>
      <protection hidden="1"/>
    </xf>
    <xf numFmtId="0" fontId="18" fillId="4" borderId="0" xfId="0" applyFont="1" applyFill="1" applyAlignment="1">
      <alignment horizontal="left" indent="3"/>
    </xf>
    <xf numFmtId="0" fontId="18" fillId="4" borderId="0" xfId="0" applyFont="1" applyFill="1" applyAlignment="1">
      <alignment horizontal="center"/>
    </xf>
    <xf numFmtId="0" fontId="19" fillId="0" borderId="26" xfId="2" applyFont="1" applyFill="1" applyBorder="1" applyAlignment="1" applyProtection="1">
      <alignment horizontal="center" wrapText="1"/>
      <protection hidden="1"/>
    </xf>
    <xf numFmtId="0" fontId="19" fillId="0" borderId="1" xfId="2" applyFont="1" applyFill="1" applyBorder="1" applyAlignment="1" applyProtection="1">
      <alignment horizontal="center" wrapText="1"/>
      <protection hidden="1"/>
    </xf>
    <xf numFmtId="0" fontId="19" fillId="0" borderId="27" xfId="2" applyFont="1" applyFill="1" applyBorder="1" applyAlignment="1" applyProtection="1">
      <alignment horizontal="center" wrapText="1"/>
      <protection hidden="1"/>
    </xf>
    <xf numFmtId="0" fontId="19" fillId="0" borderId="59" xfId="2" applyFont="1" applyFill="1" applyBorder="1" applyAlignment="1" applyProtection="1">
      <alignment horizontal="left" wrapText="1"/>
      <protection hidden="1"/>
    </xf>
    <xf numFmtId="0" fontId="19" fillId="0" borderId="60" xfId="2" applyFont="1" applyFill="1" applyBorder="1" applyAlignment="1" applyProtection="1">
      <alignment horizontal="left" wrapText="1"/>
      <protection hidden="1"/>
    </xf>
    <xf numFmtId="0" fontId="19" fillId="0" borderId="61" xfId="2" applyFont="1" applyFill="1" applyBorder="1" applyAlignment="1" applyProtection="1">
      <alignment horizontal="left" wrapText="1"/>
      <protection hidden="1"/>
    </xf>
    <xf numFmtId="0" fontId="18" fillId="8" borderId="7" xfId="0" applyFont="1" applyFill="1" applyBorder="1" applyAlignment="1" applyProtection="1">
      <alignment horizontal="center"/>
    </xf>
    <xf numFmtId="0" fontId="18" fillId="8" borderId="8" xfId="0" applyFont="1" applyFill="1" applyBorder="1" applyAlignment="1" applyProtection="1">
      <alignment horizontal="center"/>
    </xf>
    <xf numFmtId="0" fontId="18" fillId="8" borderId="9" xfId="0" applyFont="1" applyFill="1" applyBorder="1" applyAlignment="1" applyProtection="1">
      <alignment horizontal="center"/>
    </xf>
    <xf numFmtId="0" fontId="19" fillId="0" borderId="28" xfId="2" applyFont="1" applyFill="1" applyBorder="1" applyAlignment="1" applyProtection="1">
      <alignment horizontal="center" wrapText="1"/>
      <protection hidden="1"/>
    </xf>
    <xf numFmtId="0" fontId="19" fillId="0" borderId="2" xfId="2" applyFont="1" applyFill="1" applyBorder="1" applyAlignment="1" applyProtection="1">
      <alignment horizontal="center" wrapText="1"/>
      <protection hidden="1"/>
    </xf>
    <xf numFmtId="0" fontId="19" fillId="0" borderId="34" xfId="2" applyFont="1" applyFill="1" applyBorder="1" applyAlignment="1" applyProtection="1">
      <alignment horizontal="center" wrapText="1"/>
      <protection hidden="1"/>
    </xf>
    <xf numFmtId="0" fontId="15" fillId="17" borderId="14" xfId="2" applyFont="1" applyFill="1" applyBorder="1" applyAlignment="1" applyProtection="1">
      <alignment horizontal="center" vertical="center" wrapText="1"/>
      <protection hidden="1"/>
    </xf>
    <xf numFmtId="0" fontId="15" fillId="17" borderId="0" xfId="2" applyFont="1" applyFill="1" applyBorder="1" applyAlignment="1" applyProtection="1">
      <alignment horizontal="center" vertical="center" wrapText="1"/>
      <protection hidden="1"/>
    </xf>
    <xf numFmtId="0" fontId="15" fillId="17" borderId="15" xfId="2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Border="1" applyAlignment="1" applyProtection="1">
      <alignment horizontal="center" vertical="center" textRotation="90" wrapText="1"/>
    </xf>
    <xf numFmtId="0" fontId="15" fillId="17" borderId="10" xfId="2" applyFont="1" applyFill="1" applyBorder="1" applyAlignment="1" applyProtection="1">
      <alignment horizontal="center" vertical="center" wrapText="1"/>
      <protection hidden="1"/>
    </xf>
    <xf numFmtId="0" fontId="15" fillId="17" borderId="16" xfId="2" applyFont="1" applyFill="1" applyBorder="1" applyAlignment="1" applyProtection="1">
      <alignment horizontal="center" vertical="center" wrapText="1"/>
      <protection hidden="1"/>
    </xf>
    <xf numFmtId="0" fontId="15" fillId="17" borderId="11" xfId="2" applyFont="1" applyFill="1" applyBorder="1" applyAlignment="1" applyProtection="1">
      <alignment horizontal="center" vertical="center" wrapText="1"/>
      <protection hidden="1"/>
    </xf>
    <xf numFmtId="0" fontId="15" fillId="17" borderId="12" xfId="2" applyFont="1" applyFill="1" applyBorder="1" applyAlignment="1" applyProtection="1">
      <alignment horizontal="center" vertical="center" wrapText="1"/>
      <protection hidden="1"/>
    </xf>
    <xf numFmtId="0" fontId="15" fillId="17" borderId="17" xfId="2" applyFont="1" applyFill="1" applyBorder="1" applyAlignment="1" applyProtection="1">
      <alignment horizontal="center" vertical="center" wrapText="1"/>
      <protection hidden="1"/>
    </xf>
    <xf numFmtId="0" fontId="15" fillId="17" borderId="13" xfId="2" applyFont="1" applyFill="1" applyBorder="1" applyAlignment="1" applyProtection="1">
      <alignment horizontal="center" vertical="center" wrapText="1"/>
      <protection hidden="1"/>
    </xf>
    <xf numFmtId="0" fontId="6" fillId="17" borderId="30" xfId="2" applyFont="1" applyFill="1" applyBorder="1" applyAlignment="1" applyProtection="1">
      <alignment horizontal="center" vertical="center" wrapText="1"/>
      <protection hidden="1"/>
    </xf>
    <xf numFmtId="0" fontId="6" fillId="17" borderId="31" xfId="2" applyFont="1" applyFill="1" applyBorder="1" applyAlignment="1" applyProtection="1">
      <alignment horizontal="center" vertical="center" wrapText="1"/>
      <protection hidden="1"/>
    </xf>
    <xf numFmtId="0" fontId="6" fillId="17" borderId="53" xfId="2" applyFont="1" applyFill="1" applyBorder="1" applyAlignment="1" applyProtection="1">
      <alignment horizontal="center" vertical="center" wrapText="1"/>
      <protection hidden="1"/>
    </xf>
    <xf numFmtId="0" fontId="6" fillId="17" borderId="49" xfId="2" applyFont="1" applyFill="1" applyBorder="1" applyAlignment="1" applyProtection="1">
      <alignment horizontal="center" vertical="center" wrapText="1"/>
      <protection hidden="1"/>
    </xf>
    <xf numFmtId="0" fontId="8" fillId="4" borderId="6" xfId="0" applyFont="1" applyFill="1" applyBorder="1" applyAlignment="1" applyProtection="1">
      <alignment horizontal="center" vertical="center" shrinkToFit="1"/>
      <protection locked="0"/>
    </xf>
    <xf numFmtId="0" fontId="8" fillId="4" borderId="0" xfId="2" applyFont="1" applyFill="1" applyBorder="1" applyAlignment="1" applyProtection="1">
      <alignment horizontal="left" shrinkToFit="1"/>
      <protection locked="0"/>
    </xf>
    <xf numFmtId="0" fontId="18" fillId="8" borderId="0" xfId="0" applyFont="1" applyFill="1" applyBorder="1" applyAlignment="1" applyProtection="1">
      <alignment horizontal="left" shrinkToFit="1"/>
      <protection locked="0"/>
    </xf>
    <xf numFmtId="0" fontId="8" fillId="4" borderId="0" xfId="2" applyFont="1" applyFill="1" applyBorder="1" applyAlignment="1" applyProtection="1">
      <alignment horizontal="left" vertical="center" shrinkToFit="1"/>
      <protection locked="0"/>
    </xf>
    <xf numFmtId="0" fontId="8" fillId="4" borderId="0" xfId="2" applyFont="1" applyFill="1" applyBorder="1" applyAlignment="1" applyProtection="1">
      <alignment horizontal="left" vertical="center" indent="1" shrinkToFit="1"/>
      <protection locked="0"/>
    </xf>
    <xf numFmtId="0" fontId="5" fillId="10" borderId="6" xfId="0" applyFont="1" applyFill="1" applyBorder="1" applyAlignment="1" applyProtection="1">
      <alignment horizontal="center" vertical="center" shrinkToFit="1"/>
      <protection locked="0"/>
    </xf>
    <xf numFmtId="0" fontId="8" fillId="0" borderId="0" xfId="2" applyFont="1" applyFill="1" applyBorder="1" applyAlignment="1" applyProtection="1">
      <alignment horizontal="left" shrinkToFit="1"/>
      <protection locked="0"/>
    </xf>
    <xf numFmtId="0" fontId="5" fillId="10" borderId="20" xfId="0" applyFont="1" applyFill="1" applyBorder="1" applyAlignment="1" applyProtection="1">
      <alignment horizontal="center" vertical="center" wrapText="1" shrinkToFit="1"/>
      <protection locked="0"/>
    </xf>
    <xf numFmtId="0" fontId="5" fillId="10" borderId="18" xfId="0" applyFont="1" applyFill="1" applyBorder="1" applyAlignment="1" applyProtection="1">
      <alignment horizontal="center" vertical="center" shrinkToFit="1"/>
      <protection locked="0"/>
    </xf>
    <xf numFmtId="0" fontId="8" fillId="0" borderId="0" xfId="2" applyFont="1" applyFill="1" applyBorder="1" applyAlignment="1" applyProtection="1">
      <alignment horizontal="left" vertical="center" indent="1" shrinkToFit="1"/>
      <protection locked="0"/>
    </xf>
    <xf numFmtId="0" fontId="8" fillId="0" borderId="0" xfId="2" applyFont="1" applyFill="1" applyBorder="1" applyAlignment="1" applyProtection="1">
      <alignment horizontal="center" vertical="center" shrinkToFit="1"/>
      <protection locked="0"/>
    </xf>
    <xf numFmtId="0" fontId="18" fillId="8" borderId="0" xfId="0" applyFont="1" applyFill="1" applyBorder="1" applyAlignment="1" applyProtection="1">
      <alignment horizontal="left" vertical="center" shrinkToFit="1"/>
      <protection locked="0"/>
    </xf>
    <xf numFmtId="0" fontId="15" fillId="17" borderId="6" xfId="2" applyFont="1" applyFill="1" applyBorder="1" applyAlignment="1" applyProtection="1">
      <alignment horizontal="center" vertical="center" wrapText="1"/>
      <protection locked="0"/>
    </xf>
    <xf numFmtId="0" fontId="18" fillId="8" borderId="0" xfId="0" applyFont="1" applyFill="1" applyBorder="1" applyAlignment="1" applyProtection="1">
      <alignment horizontal="left"/>
      <protection locked="0"/>
    </xf>
    <xf numFmtId="0" fontId="8" fillId="0" borderId="0" xfId="2" applyFont="1" applyFill="1" applyBorder="1" applyAlignment="1" applyProtection="1">
      <alignment horizontal="left" vertical="center" shrinkToFit="1"/>
      <protection locked="0"/>
    </xf>
    <xf numFmtId="0" fontId="11" fillId="0" borderId="0" xfId="0" applyFont="1" applyAlignment="1">
      <alignment horizontal="center"/>
    </xf>
    <xf numFmtId="0" fontId="11" fillId="0" borderId="0" xfId="0" applyFont="1"/>
    <xf numFmtId="0" fontId="25" fillId="0" borderId="83" xfId="0" applyFont="1" applyBorder="1" applyAlignment="1">
      <alignment horizontal="center" vertical="center"/>
    </xf>
    <xf numFmtId="0" fontId="25" fillId="0" borderId="84" xfId="0" applyFont="1" applyBorder="1" applyAlignment="1">
      <alignment horizontal="center"/>
    </xf>
    <xf numFmtId="0" fontId="25" fillId="0" borderId="84" xfId="0" applyFont="1" applyBorder="1" applyAlignment="1">
      <alignment horizontal="center" vertical="center"/>
    </xf>
    <xf numFmtId="0" fontId="25" fillId="11" borderId="84" xfId="0" applyFont="1" applyFill="1" applyBorder="1" applyAlignment="1">
      <alignment horizontal="center" vertical="center"/>
    </xf>
    <xf numFmtId="0" fontId="30" fillId="11" borderId="85" xfId="0" applyFont="1" applyFill="1" applyBorder="1" applyAlignment="1">
      <alignment horizontal="center" vertical="center"/>
    </xf>
    <xf numFmtId="0" fontId="25" fillId="0" borderId="86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1" fillId="0" borderId="8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textRotation="90"/>
    </xf>
    <xf numFmtId="0" fontId="25" fillId="0" borderId="6" xfId="0" applyFont="1" applyBorder="1" applyAlignment="1">
      <alignment horizontal="center" vertical="top"/>
    </xf>
    <xf numFmtId="0" fontId="25" fillId="0" borderId="6" xfId="0" applyFont="1" applyBorder="1" applyAlignment="1">
      <alignment horizontal="left" vertical="top"/>
    </xf>
    <xf numFmtId="0" fontId="25" fillId="11" borderId="6" xfId="0" applyFont="1" applyFill="1" applyBorder="1" applyAlignment="1">
      <alignment horizontal="center" vertical="top"/>
    </xf>
    <xf numFmtId="0" fontId="30" fillId="11" borderId="88" xfId="0" applyFont="1" applyFill="1" applyBorder="1" applyAlignment="1">
      <alignment horizontal="center" vertical="top"/>
    </xf>
    <xf numFmtId="0" fontId="3" fillId="0" borderId="89" xfId="0" applyFont="1" applyBorder="1" applyAlignment="1">
      <alignment horizontal="left" vertical="top"/>
    </xf>
    <xf numFmtId="0" fontId="11" fillId="0" borderId="19" xfId="0" applyFont="1" applyBorder="1" applyAlignment="1">
      <alignment horizontal="center" vertical="center" textRotation="90"/>
    </xf>
    <xf numFmtId="0" fontId="11" fillId="0" borderId="6" xfId="0" applyFont="1" applyBorder="1" applyAlignment="1">
      <alignment horizontal="center" vertical="top"/>
    </xf>
    <xf numFmtId="0" fontId="11" fillId="11" borderId="6" xfId="0" applyFont="1" applyFill="1" applyBorder="1" applyAlignment="1">
      <alignment horizontal="center" vertical="top"/>
    </xf>
    <xf numFmtId="0" fontId="31" fillId="11" borderId="88" xfId="0" applyFont="1" applyFill="1" applyBorder="1" applyAlignment="1">
      <alignment horizontal="right" vertical="top"/>
    </xf>
    <xf numFmtId="0" fontId="24" fillId="0" borderId="90" xfId="0" applyFont="1" applyBorder="1" applyAlignment="1">
      <alignment horizontal="left" vertical="top"/>
    </xf>
    <xf numFmtId="0" fontId="32" fillId="0" borderId="0" xfId="0" applyFont="1"/>
    <xf numFmtId="0" fontId="31" fillId="11" borderId="88" xfId="0" applyFont="1" applyFill="1" applyBorder="1" applyAlignment="1">
      <alignment horizontal="center" vertical="top"/>
    </xf>
    <xf numFmtId="0" fontId="11" fillId="0" borderId="91" xfId="0" applyFont="1" applyBorder="1" applyAlignment="1">
      <alignment horizontal="center" vertical="center"/>
    </xf>
    <xf numFmtId="0" fontId="11" fillId="0" borderId="18" xfId="0" applyFont="1" applyBorder="1" applyAlignment="1">
      <alignment horizontal="right" vertical="top"/>
    </xf>
    <xf numFmtId="0" fontId="11" fillId="0" borderId="18" xfId="0" applyFont="1" applyBorder="1" applyAlignment="1">
      <alignment horizontal="center" vertical="top"/>
    </xf>
    <xf numFmtId="0" fontId="11" fillId="11" borderId="18" xfId="0" applyFont="1" applyFill="1" applyBorder="1" applyAlignment="1">
      <alignment horizontal="center" vertical="top"/>
    </xf>
    <xf numFmtId="0" fontId="31" fillId="11" borderId="92" xfId="0" applyFont="1" applyFill="1" applyBorder="1" applyAlignment="1">
      <alignment horizontal="center" vertical="top"/>
    </xf>
    <xf numFmtId="0" fontId="24" fillId="0" borderId="93" xfId="0" applyFont="1" applyBorder="1" applyAlignment="1">
      <alignment horizontal="left" vertical="top"/>
    </xf>
    <xf numFmtId="0" fontId="11" fillId="0" borderId="91" xfId="0" applyFont="1" applyBorder="1" applyAlignment="1">
      <alignment horizontal="center" vertical="center"/>
    </xf>
    <xf numFmtId="0" fontId="11" fillId="0" borderId="94" xfId="0" applyFont="1" applyBorder="1" applyAlignment="1">
      <alignment horizontal="right" vertical="top"/>
    </xf>
    <xf numFmtId="0" fontId="11" fillId="0" borderId="94" xfId="0" applyFont="1" applyBorder="1" applyAlignment="1">
      <alignment horizontal="center" vertical="top"/>
    </xf>
    <xf numFmtId="0" fontId="11" fillId="0" borderId="94" xfId="0" applyFont="1" applyBorder="1" applyAlignment="1">
      <alignment horizontal="left" vertical="top"/>
    </xf>
    <xf numFmtId="0" fontId="11" fillId="11" borderId="94" xfId="0" applyFont="1" applyFill="1" applyBorder="1" applyAlignment="1">
      <alignment horizontal="center" vertical="top"/>
    </xf>
    <xf numFmtId="0" fontId="31" fillId="11" borderId="95" xfId="0" applyFont="1" applyFill="1" applyBorder="1" applyAlignment="1">
      <alignment horizontal="center" vertical="top"/>
    </xf>
    <xf numFmtId="0" fontId="24" fillId="0" borderId="96" xfId="0" applyFont="1" applyBorder="1" applyAlignment="1">
      <alignment horizontal="center" vertical="top"/>
    </xf>
    <xf numFmtId="0" fontId="11" fillId="0" borderId="97" xfId="0" applyFont="1" applyBorder="1" applyAlignment="1">
      <alignment horizontal="center" vertical="center"/>
    </xf>
    <xf numFmtId="0" fontId="11" fillId="0" borderId="98" xfId="0" applyFont="1" applyBorder="1" applyAlignment="1">
      <alignment horizontal="center" vertical="center" textRotation="90"/>
    </xf>
    <xf numFmtId="0" fontId="11" fillId="0" borderId="20" xfId="0" applyFont="1" applyBorder="1" applyAlignment="1">
      <alignment horizontal="center" vertical="top"/>
    </xf>
    <xf numFmtId="0" fontId="11" fillId="11" borderId="20" xfId="0" applyFont="1" applyFill="1" applyBorder="1" applyAlignment="1">
      <alignment horizontal="center" vertical="top"/>
    </xf>
    <xf numFmtId="0" fontId="31" fillId="11" borderId="99" xfId="0" applyFont="1" applyFill="1" applyBorder="1" applyAlignment="1">
      <alignment horizontal="center" vertical="top"/>
    </xf>
    <xf numFmtId="0" fontId="24" fillId="0" borderId="90" xfId="0" applyFont="1" applyBorder="1" applyAlignment="1">
      <alignment horizontal="center" vertical="top"/>
    </xf>
    <xf numFmtId="0" fontId="11" fillId="0" borderId="6" xfId="0" applyFont="1" applyBorder="1" applyAlignment="1">
      <alignment horizontal="right" vertical="top"/>
    </xf>
    <xf numFmtId="0" fontId="24" fillId="0" borderId="93" xfId="0" applyFont="1" applyBorder="1" applyAlignment="1">
      <alignment horizontal="center" vertical="top"/>
    </xf>
    <xf numFmtId="0" fontId="11" fillId="0" borderId="100" xfId="0" applyFont="1" applyBorder="1" applyAlignment="1">
      <alignment horizontal="center" vertical="center" textRotation="90"/>
    </xf>
    <xf numFmtId="0" fontId="31" fillId="11" borderId="95" xfId="0" applyFont="1" applyFill="1" applyBorder="1" applyAlignment="1">
      <alignment horizontal="left" vertical="top"/>
    </xf>
    <xf numFmtId="0" fontId="31" fillId="11" borderId="99" xfId="0" applyFont="1" applyFill="1" applyBorder="1" applyAlignment="1">
      <alignment horizontal="left" vertical="top"/>
    </xf>
    <xf numFmtId="0" fontId="11" fillId="0" borderId="94" xfId="0" applyFont="1" applyBorder="1" applyAlignment="1">
      <alignment horizontal="center" vertical="center"/>
    </xf>
    <xf numFmtId="0" fontId="11" fillId="0" borderId="20" xfId="0" applyFont="1" applyBorder="1" applyAlignment="1">
      <alignment horizontal="right" vertical="top"/>
    </xf>
    <xf numFmtId="0" fontId="11" fillId="11" borderId="6" xfId="0" applyFont="1" applyFill="1" applyBorder="1" applyAlignment="1">
      <alignment horizontal="right" vertical="top"/>
    </xf>
    <xf numFmtId="0" fontId="11" fillId="11" borderId="20" xfId="0" applyFont="1" applyFill="1" applyBorder="1" applyAlignment="1">
      <alignment horizontal="right" vertical="top"/>
    </xf>
    <xf numFmtId="0" fontId="11" fillId="0" borderId="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25" fillId="11" borderId="94" xfId="0" applyFont="1" applyFill="1" applyBorder="1" applyAlignment="1">
      <alignment horizontal="center" vertical="top"/>
    </xf>
    <xf numFmtId="0" fontId="25" fillId="0" borderId="94" xfId="0" applyFont="1" applyBorder="1" applyAlignment="1">
      <alignment horizontal="center" vertical="top"/>
    </xf>
    <xf numFmtId="0" fontId="25" fillId="11" borderId="94" xfId="0" applyFont="1" applyFill="1" applyBorder="1" applyAlignment="1">
      <alignment horizontal="left" vertical="top"/>
    </xf>
    <xf numFmtId="0" fontId="30" fillId="11" borderId="95" xfId="0" applyFont="1" applyFill="1" applyBorder="1" applyAlignment="1">
      <alignment horizontal="center" vertical="top"/>
    </xf>
    <xf numFmtId="0" fontId="11" fillId="0" borderId="20" xfId="0" applyFont="1" applyBorder="1" applyAlignment="1">
      <alignment horizontal="center" vertical="center"/>
    </xf>
    <xf numFmtId="0" fontId="25" fillId="0" borderId="84" xfId="0" applyFont="1" applyBorder="1" applyAlignment="1">
      <alignment horizontal="center" vertical="top"/>
    </xf>
    <xf numFmtId="0" fontId="25" fillId="11" borderId="84" xfId="0" applyFont="1" applyFill="1" applyBorder="1" applyAlignment="1">
      <alignment horizontal="center" vertical="top"/>
    </xf>
    <xf numFmtId="0" fontId="30" fillId="11" borderId="85" xfId="0" applyFont="1" applyFill="1" applyBorder="1" applyAlignment="1">
      <alignment horizontal="center" vertical="top"/>
    </xf>
    <xf numFmtId="0" fontId="24" fillId="0" borderId="90" xfId="0" applyFont="1" applyBorder="1" applyAlignment="1">
      <alignment vertical="top"/>
    </xf>
    <xf numFmtId="0" fontId="25" fillId="0" borderId="6" xfId="0" applyFont="1" applyBorder="1" applyAlignment="1">
      <alignment horizontal="right"/>
    </xf>
    <xf numFmtId="0" fontId="25" fillId="0" borderId="6" xfId="0" applyFont="1" applyBorder="1" applyAlignment="1">
      <alignment horizontal="center"/>
    </xf>
    <xf numFmtId="0" fontId="25" fillId="0" borderId="6" xfId="0" applyFont="1" applyBorder="1" applyAlignment="1">
      <alignment horizontal="right" vertical="top"/>
    </xf>
    <xf numFmtId="0" fontId="25" fillId="11" borderId="6" xfId="0" applyFont="1" applyFill="1" applyBorder="1" applyAlignment="1">
      <alignment horizontal="left" vertical="top"/>
    </xf>
    <xf numFmtId="0" fontId="11" fillId="0" borderId="18" xfId="0" applyFont="1" applyBorder="1" applyAlignment="1">
      <alignment horizontal="center" vertical="center"/>
    </xf>
    <xf numFmtId="0" fontId="25" fillId="0" borderId="18" xfId="0" applyFont="1" applyBorder="1" applyAlignment="1">
      <alignment horizontal="right"/>
    </xf>
    <xf numFmtId="0" fontId="25" fillId="0" borderId="18" xfId="0" applyFont="1" applyBorder="1" applyAlignment="1">
      <alignment horizontal="center" vertical="top"/>
    </xf>
    <xf numFmtId="0" fontId="25" fillId="11" borderId="18" xfId="0" applyFont="1" applyFill="1" applyBorder="1" applyAlignment="1">
      <alignment horizontal="center" vertical="top"/>
    </xf>
    <xf numFmtId="0" fontId="30" fillId="11" borderId="92" xfId="0" applyFont="1" applyFill="1" applyBorder="1" applyAlignment="1">
      <alignment horizontal="center" vertical="top"/>
    </xf>
    <xf numFmtId="0" fontId="11" fillId="0" borderId="94" xfId="0" applyFont="1" applyBorder="1" applyAlignment="1">
      <alignment horizontal="center"/>
    </xf>
    <xf numFmtId="0" fontId="11" fillId="11" borderId="9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3">
    <cellStyle name="Normal 2" xfId="1" xr:uid="{00000000-0005-0000-0000-000000000000}"/>
    <cellStyle name="ปกติ" xfId="0" builtinId="0"/>
    <cellStyle name="ปกติ 2" xfId="2" xr:uid="{00000000-0005-0000-0000-000002000000}"/>
  </cellStyles>
  <dxfs count="151"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EB9C"/>
        </patternFill>
      </fill>
    </dxf>
    <dxf>
      <font>
        <color rgb="FFFF0000"/>
      </font>
      <fill>
        <patternFill>
          <bgColor rgb="FFFFEB9C"/>
        </patternFill>
      </fill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>
          <bgColor rgb="FFFFEB9C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600">
                <a:latin typeface="TH SarabunPSK" pitchFamily="34" charset="-34"/>
                <a:cs typeface="TH SarabunPSK" pitchFamily="34" charset="-34"/>
              </a:defRPr>
            </a:pPr>
            <a:r>
              <a:rPr lang="th-TH" sz="1600">
                <a:latin typeface="TH SarabunPSK" pitchFamily="34" charset="-34"/>
                <a:cs typeface="TH SarabunPSK" pitchFamily="34" charset="-34"/>
              </a:rPr>
              <a:t>จำนวน</a:t>
            </a:r>
            <a:r>
              <a:rPr lang="th-TH" sz="1600" baseline="0">
                <a:latin typeface="TH SarabunPSK" pitchFamily="34" charset="-34"/>
                <a:cs typeface="TH SarabunPSK" pitchFamily="34" charset="-34"/>
              </a:rPr>
              <a:t> (คน)</a:t>
            </a:r>
            <a:endParaRPr lang="th-TH" sz="1600">
              <a:latin typeface="TH SarabunPSK" pitchFamily="34" charset="-34"/>
              <a:cs typeface="TH SarabunPSK" pitchFamily="34" charset="-34"/>
            </a:endParaRPr>
          </a:p>
        </c:rich>
      </c:tx>
      <c:layout>
        <c:manualLayout>
          <c:xMode val="edge"/>
          <c:yMode val="edge"/>
          <c:x val="1.8134955352803142E-2"/>
          <c:y val="7.5021312872975282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ชาย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ปก!$E$14:$N$14</c:f>
              <c:strCache>
                <c:ptCount val="10"/>
                <c:pt idx="0">
                  <c:v>4</c:v>
                </c:pt>
                <c:pt idx="1">
                  <c:v>3.5</c:v>
                </c:pt>
                <c:pt idx="2">
                  <c:v>3</c:v>
                </c:pt>
                <c:pt idx="3">
                  <c:v>2.5</c:v>
                </c:pt>
                <c:pt idx="4">
                  <c:v>2</c:v>
                </c:pt>
                <c:pt idx="5">
                  <c:v>1.5</c:v>
                </c:pt>
                <c:pt idx="6">
                  <c:v>1</c:v>
                </c:pt>
                <c:pt idx="7">
                  <c:v>0</c:v>
                </c:pt>
                <c:pt idx="8">
                  <c:v>ร</c:v>
                </c:pt>
                <c:pt idx="9">
                  <c:v>มส</c:v>
                </c:pt>
              </c:strCache>
            </c:strRef>
          </c:cat>
          <c:val>
            <c:numRef>
              <c:f>ปก!$E$15:$N$15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82-4D38-9353-49E2358954EA}"/>
            </c:ext>
          </c:extLst>
        </c:ser>
        <c:ser>
          <c:idx val="1"/>
          <c:order val="1"/>
          <c:tx>
            <c:v>หญิง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ปก!$E$14:$N$14</c:f>
              <c:strCache>
                <c:ptCount val="10"/>
                <c:pt idx="0">
                  <c:v>4</c:v>
                </c:pt>
                <c:pt idx="1">
                  <c:v>3.5</c:v>
                </c:pt>
                <c:pt idx="2">
                  <c:v>3</c:v>
                </c:pt>
                <c:pt idx="3">
                  <c:v>2.5</c:v>
                </c:pt>
                <c:pt idx="4">
                  <c:v>2</c:v>
                </c:pt>
                <c:pt idx="5">
                  <c:v>1.5</c:v>
                </c:pt>
                <c:pt idx="6">
                  <c:v>1</c:v>
                </c:pt>
                <c:pt idx="7">
                  <c:v>0</c:v>
                </c:pt>
                <c:pt idx="8">
                  <c:v>ร</c:v>
                </c:pt>
                <c:pt idx="9">
                  <c:v>มส</c:v>
                </c:pt>
              </c:strCache>
            </c:strRef>
          </c:cat>
          <c:val>
            <c:numRef>
              <c:f>ปก!$E$16:$N$16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82-4D38-9353-49E2358954EA}"/>
            </c:ext>
          </c:extLst>
        </c:ser>
        <c:ser>
          <c:idx val="2"/>
          <c:order val="2"/>
          <c:tx>
            <c:v>รวม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ปก!$E$14:$N$14</c:f>
              <c:strCache>
                <c:ptCount val="10"/>
                <c:pt idx="0">
                  <c:v>4</c:v>
                </c:pt>
                <c:pt idx="1">
                  <c:v>3.5</c:v>
                </c:pt>
                <c:pt idx="2">
                  <c:v>3</c:v>
                </c:pt>
                <c:pt idx="3">
                  <c:v>2.5</c:v>
                </c:pt>
                <c:pt idx="4">
                  <c:v>2</c:v>
                </c:pt>
                <c:pt idx="5">
                  <c:v>1.5</c:v>
                </c:pt>
                <c:pt idx="6">
                  <c:v>1</c:v>
                </c:pt>
                <c:pt idx="7">
                  <c:v>0</c:v>
                </c:pt>
                <c:pt idx="8">
                  <c:v>ร</c:v>
                </c:pt>
                <c:pt idx="9">
                  <c:v>มส</c:v>
                </c:pt>
              </c:strCache>
            </c:strRef>
          </c:cat>
          <c:val>
            <c:numRef>
              <c:f>ปก!$E$17:$N$17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82-4D38-9353-49E235895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23910608"/>
        <c:axId val="1823907888"/>
        <c:axId val="0"/>
      </c:bar3DChart>
      <c:catAx>
        <c:axId val="1823910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1823907888"/>
        <c:crosses val="autoZero"/>
        <c:auto val="1"/>
        <c:lblAlgn val="ctr"/>
        <c:lblOffset val="100"/>
        <c:noMultiLvlLbl val="0"/>
      </c:catAx>
      <c:valAx>
        <c:axId val="182390788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th-TH"/>
          </a:p>
        </c:txPr>
        <c:crossAx val="1823910608"/>
        <c:crosses val="autoZero"/>
        <c:crossBetween val="between"/>
        <c:majorUnit val="1"/>
      </c:valAx>
    </c:plotArea>
    <c:legend>
      <c:legendPos val="r"/>
      <c:overlay val="0"/>
      <c:txPr>
        <a:bodyPr/>
        <a:lstStyle/>
        <a:p>
          <a:pPr>
            <a:defRPr sz="1600">
              <a:latin typeface="TH SarabunPSK" pitchFamily="34" charset="-34"/>
              <a:cs typeface="TH SarabunPSK" pitchFamily="34" charset="-34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>
          <a:latin typeface="EucrosiaDSE" pitchFamily="18" charset="0"/>
        </a:defRPr>
      </a:pPr>
      <a:endParaRPr lang="th-TH"/>
    </a:p>
  </c:txPr>
  <c:printSettings>
    <c:headerFooter/>
    <c:pageMargins b="0.75000000000000866" l="0.70000000000000062" r="0.70000000000000062" t="0.750000000000008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600">
                <a:latin typeface="TH SarabunPSK" pitchFamily="34" charset="-34"/>
                <a:cs typeface="TH SarabunPSK" pitchFamily="34" charset="-34"/>
              </a:defRPr>
            </a:pPr>
            <a:r>
              <a:rPr lang="th-TH" sz="1600">
                <a:latin typeface="TH SarabunPSK" pitchFamily="34" charset="-34"/>
                <a:cs typeface="TH SarabunPSK" pitchFamily="34" charset="-34"/>
              </a:rPr>
              <a:t>จำนวน</a:t>
            </a:r>
            <a:r>
              <a:rPr lang="th-TH" sz="1600" baseline="0">
                <a:latin typeface="TH SarabunPSK" pitchFamily="34" charset="-34"/>
                <a:cs typeface="TH SarabunPSK" pitchFamily="34" charset="-34"/>
              </a:rPr>
              <a:t> (คน)</a:t>
            </a:r>
            <a:endParaRPr lang="th-TH" sz="1600">
              <a:latin typeface="TH SarabunPSK" pitchFamily="34" charset="-34"/>
              <a:cs typeface="TH SarabunPSK" pitchFamily="34" charset="-34"/>
            </a:endParaRPr>
          </a:p>
        </c:rich>
      </c:tx>
      <c:layout>
        <c:manualLayout>
          <c:xMode val="edge"/>
          <c:yMode val="edge"/>
          <c:x val="1.8134955352803142E-2"/>
          <c:y val="7.5021312872975282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ชาย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ดีเยี่ยม</c:v>
              </c:pt>
              <c:pt idx="1">
                <c:v>ดี</c:v>
              </c:pt>
              <c:pt idx="2">
                <c:v>ผ่าน</c:v>
              </c:pt>
              <c:pt idx="3">
                <c:v>ไม่ผ่าน</c:v>
              </c:pt>
            </c:strLit>
          </c:cat>
          <c:val>
            <c:numRef>
              <c:f>ปก!$E$22:$H$22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6C-484A-B04A-999D6DDB1857}"/>
            </c:ext>
          </c:extLst>
        </c:ser>
        <c:ser>
          <c:idx val="1"/>
          <c:order val="1"/>
          <c:tx>
            <c:v>หญิง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ดีเยี่ยม</c:v>
              </c:pt>
              <c:pt idx="1">
                <c:v>ดี</c:v>
              </c:pt>
              <c:pt idx="2">
                <c:v>ผ่าน</c:v>
              </c:pt>
              <c:pt idx="3">
                <c:v>ไม่ผ่าน</c:v>
              </c:pt>
            </c:strLit>
          </c:cat>
          <c:val>
            <c:numRef>
              <c:f>ปก!$E$23:$H$23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6C-484A-B04A-999D6DDB1857}"/>
            </c:ext>
          </c:extLst>
        </c:ser>
        <c:ser>
          <c:idx val="2"/>
          <c:order val="2"/>
          <c:tx>
            <c:v>รวม</c:v>
          </c:tx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6C-484A-B04A-999D6DDB1857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6C-484A-B04A-999D6DDB1857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6C-484A-B04A-999D6DDB1857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6C-484A-B04A-999D6DDB185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ดีเยี่ยม</c:v>
              </c:pt>
              <c:pt idx="1">
                <c:v>ดี</c:v>
              </c:pt>
              <c:pt idx="2">
                <c:v>ผ่าน</c:v>
              </c:pt>
              <c:pt idx="3">
                <c:v>ไม่ผ่าน</c:v>
              </c:pt>
            </c:strLit>
          </c:cat>
          <c:val>
            <c:numRef>
              <c:f>ปก!$E$24:$H$24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56C-484A-B04A-999D6DDB1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23911152"/>
        <c:axId val="1823903536"/>
        <c:axId val="0"/>
      </c:bar3DChart>
      <c:catAx>
        <c:axId val="1823911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EucrosiaDSE" pitchFamily="18" charset="0"/>
                <a:cs typeface="EucrosiaUPC" pitchFamily="18" charset="-34"/>
              </a:defRPr>
            </a:pPr>
            <a:endParaRPr lang="th-TH"/>
          </a:p>
        </c:txPr>
        <c:crossAx val="1823903536"/>
        <c:crosses val="autoZero"/>
        <c:auto val="1"/>
        <c:lblAlgn val="ctr"/>
        <c:lblOffset val="100"/>
        <c:noMultiLvlLbl val="0"/>
      </c:catAx>
      <c:valAx>
        <c:axId val="182390353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th-TH"/>
          </a:p>
        </c:txPr>
        <c:crossAx val="1823911152"/>
        <c:crosses val="autoZero"/>
        <c:crossBetween val="between"/>
        <c:majorUnit val="1"/>
      </c:valAx>
    </c:plotArea>
    <c:legend>
      <c:legendPos val="r"/>
      <c:overlay val="0"/>
      <c:txPr>
        <a:bodyPr/>
        <a:lstStyle/>
        <a:p>
          <a:pPr>
            <a:defRPr sz="1600">
              <a:latin typeface="TH SarabunPSK" pitchFamily="34" charset="-34"/>
              <a:cs typeface="TH SarabunPSK" pitchFamily="34" charset="-34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>
          <a:latin typeface="EucrosiaDSE" pitchFamily="18" charset="0"/>
        </a:defRPr>
      </a:pPr>
      <a:endParaRPr lang="th-TH"/>
    </a:p>
  </c:txPr>
  <c:printSettings>
    <c:headerFooter/>
    <c:pageMargins b="0.75000000000000888" l="0.70000000000000062" r="0.70000000000000062" t="0.75000000000000888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600">
                <a:latin typeface="TH SarabunPSK" pitchFamily="34" charset="-34"/>
                <a:cs typeface="TH SarabunPSK" pitchFamily="34" charset="-34"/>
              </a:defRPr>
            </a:pPr>
            <a:r>
              <a:rPr lang="th-TH" sz="1600">
                <a:latin typeface="TH SarabunPSK" pitchFamily="34" charset="-34"/>
                <a:cs typeface="TH SarabunPSK" pitchFamily="34" charset="-34"/>
              </a:rPr>
              <a:t>จำนวน</a:t>
            </a:r>
            <a:r>
              <a:rPr lang="th-TH" sz="1600" baseline="0">
                <a:latin typeface="TH SarabunPSK" pitchFamily="34" charset="-34"/>
                <a:cs typeface="TH SarabunPSK" pitchFamily="34" charset="-34"/>
              </a:rPr>
              <a:t> (คน)</a:t>
            </a:r>
            <a:endParaRPr lang="th-TH" sz="1600">
              <a:latin typeface="TH SarabunPSK" pitchFamily="34" charset="-34"/>
              <a:cs typeface="TH SarabunPSK" pitchFamily="34" charset="-34"/>
            </a:endParaRPr>
          </a:p>
        </c:rich>
      </c:tx>
      <c:layout>
        <c:manualLayout>
          <c:xMode val="edge"/>
          <c:yMode val="edge"/>
          <c:x val="1.8134955352803142E-2"/>
          <c:y val="7.5021312872975282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ชาย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ปก!$I$21:$L$21</c:f>
              <c:strCache>
                <c:ptCount val="4"/>
                <c:pt idx="0">
                  <c:v>ดีเยี่ยม</c:v>
                </c:pt>
                <c:pt idx="1">
                  <c:v>ดี</c:v>
                </c:pt>
                <c:pt idx="2">
                  <c:v>ผ่าน</c:v>
                </c:pt>
                <c:pt idx="3">
                  <c:v>ไม่ผ่าน</c:v>
                </c:pt>
              </c:strCache>
            </c:strRef>
          </c:cat>
          <c:val>
            <c:numRef>
              <c:f>ปก!$I$22:$L$22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A1-43B1-8AF1-FCB9E2CD145E}"/>
            </c:ext>
          </c:extLst>
        </c:ser>
        <c:ser>
          <c:idx val="1"/>
          <c:order val="1"/>
          <c:tx>
            <c:v>หญิง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ปก!$I$21:$L$21</c:f>
              <c:strCache>
                <c:ptCount val="4"/>
                <c:pt idx="0">
                  <c:v>ดีเยี่ยม</c:v>
                </c:pt>
                <c:pt idx="1">
                  <c:v>ดี</c:v>
                </c:pt>
                <c:pt idx="2">
                  <c:v>ผ่าน</c:v>
                </c:pt>
                <c:pt idx="3">
                  <c:v>ไม่ผ่าน</c:v>
                </c:pt>
              </c:strCache>
            </c:strRef>
          </c:cat>
          <c:val>
            <c:numRef>
              <c:f>ปก!$I$23:$L$23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A1-43B1-8AF1-FCB9E2CD145E}"/>
            </c:ext>
          </c:extLst>
        </c:ser>
        <c:ser>
          <c:idx val="2"/>
          <c:order val="2"/>
          <c:tx>
            <c:v>รวม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ปก!$I$21:$L$21</c:f>
              <c:strCache>
                <c:ptCount val="4"/>
                <c:pt idx="0">
                  <c:v>ดีเยี่ยม</c:v>
                </c:pt>
                <c:pt idx="1">
                  <c:v>ดี</c:v>
                </c:pt>
                <c:pt idx="2">
                  <c:v>ผ่าน</c:v>
                </c:pt>
                <c:pt idx="3">
                  <c:v>ไม่ผ่าน</c:v>
                </c:pt>
              </c:strCache>
            </c:strRef>
          </c:cat>
          <c:val>
            <c:numRef>
              <c:f>ปก!$I$24:$L$24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A1-43B1-8AF1-FCB9E2CD1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23898096"/>
        <c:axId val="1823900816"/>
        <c:axId val="0"/>
      </c:bar3DChart>
      <c:catAx>
        <c:axId val="1823898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1823900816"/>
        <c:crosses val="autoZero"/>
        <c:auto val="1"/>
        <c:lblAlgn val="ctr"/>
        <c:lblOffset val="100"/>
        <c:noMultiLvlLbl val="0"/>
      </c:catAx>
      <c:valAx>
        <c:axId val="182390081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th-TH"/>
          </a:p>
        </c:txPr>
        <c:crossAx val="1823898096"/>
        <c:crosses val="autoZero"/>
        <c:crossBetween val="between"/>
        <c:majorUnit val="1"/>
      </c:valAx>
    </c:plotArea>
    <c:legend>
      <c:legendPos val="r"/>
      <c:overlay val="0"/>
      <c:txPr>
        <a:bodyPr/>
        <a:lstStyle/>
        <a:p>
          <a:pPr>
            <a:defRPr sz="1600">
              <a:latin typeface="TH SarabunPSK" pitchFamily="34" charset="-34"/>
              <a:cs typeface="TH SarabunPSK" pitchFamily="34" charset="-34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>
          <a:latin typeface="EucrosiaDSE" pitchFamily="18" charset="0"/>
        </a:defRPr>
      </a:pPr>
      <a:endParaRPr lang="th-TH"/>
    </a:p>
  </c:txPr>
  <c:printSettings>
    <c:headerFooter/>
    <c:pageMargins b="0.7500000000000091" l="0.70000000000000062" r="0.70000000000000062" t="0.750000000000009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#&#3629;&#3656;&#3634;&#3609;&#3588;&#3636;&#3604;!A1"/><Relationship Id="rId18" Type="http://schemas.openxmlformats.org/officeDocument/2006/relationships/image" Target="../media/image9.png"/><Relationship Id="rId3" Type="http://schemas.openxmlformats.org/officeDocument/2006/relationships/hyperlink" Target="#&#3611;&#3585;!A1"/><Relationship Id="rId21" Type="http://schemas.openxmlformats.org/officeDocument/2006/relationships/hyperlink" Target="#&#3588;&#3635;&#3629;&#3608;&#3636;&#3610;&#3634;&#3618;&#3585;&#3634;&#3619;&#3585;&#3619;&#3629;&#3585;!A1"/><Relationship Id="rId7" Type="http://schemas.openxmlformats.org/officeDocument/2006/relationships/hyperlink" Target="#&#3648;&#3623;&#3621;&#3634;&#3648;&#3619;&#3637;&#3618;&#3609;1!A1"/><Relationship Id="rId12" Type="http://schemas.openxmlformats.org/officeDocument/2006/relationships/image" Target="../media/image6.png"/><Relationship Id="rId17" Type="http://schemas.openxmlformats.org/officeDocument/2006/relationships/hyperlink" Target="#&#3605;&#3633;&#3623;&#3594;&#3637;&#3657;&#3623;&#3633;&#3604;&#3612;&#3621;&#3585;&#3634;&#3619;&#3648;&#3619;&#3637;&#3618;&#3609;&#3619;&#3641;&#3657;!A1"/><Relationship Id="rId2" Type="http://schemas.openxmlformats.org/officeDocument/2006/relationships/image" Target="../media/image1.png"/><Relationship Id="rId16" Type="http://schemas.openxmlformats.org/officeDocument/2006/relationships/image" Target="../media/image8.png"/><Relationship Id="rId20" Type="http://schemas.openxmlformats.org/officeDocument/2006/relationships/image" Target="../media/image10.png"/><Relationship Id="rId1" Type="http://schemas.openxmlformats.org/officeDocument/2006/relationships/hyperlink" Target="#&#3627;&#3609;&#3657;&#3634;&#3627;&#3621;&#3633;&#3585;!A1"/><Relationship Id="rId6" Type="http://schemas.openxmlformats.org/officeDocument/2006/relationships/image" Target="../media/image3.png"/><Relationship Id="rId11" Type="http://schemas.openxmlformats.org/officeDocument/2006/relationships/hyperlink" Target="#&#3588;&#3632;&#3649;&#3609;&#3609;1!A1"/><Relationship Id="rId5" Type="http://schemas.openxmlformats.org/officeDocument/2006/relationships/hyperlink" Target="#&#3586;&#3657;&#3629;&#3617;&#3641;&#3621;&#3609;&#3633;&#3585;&#3648;&#3619;&#3637;&#3618;&#3609;!A1"/><Relationship Id="rId15" Type="http://schemas.openxmlformats.org/officeDocument/2006/relationships/hyperlink" Target="#&#3649;&#3612;&#3609;&#3616;&#3641;&#3617;&#3636;!A1"/><Relationship Id="rId10" Type="http://schemas.openxmlformats.org/officeDocument/2006/relationships/image" Target="../media/image5.png"/><Relationship Id="rId19" Type="http://schemas.openxmlformats.org/officeDocument/2006/relationships/hyperlink" Target="#&#3605;&#3633;&#3623;&#3594;&#3637;&#3657;&#3623;&#3633;&#3604;&#3588;&#3603;&#3621;&#3633;&#3585;&#3625;&#3603;&#3632;&#3629;&#3656;&#3634;&#3609;&#3588;&#3636;&#3604;!A1"/><Relationship Id="rId4" Type="http://schemas.openxmlformats.org/officeDocument/2006/relationships/image" Target="../media/image2.png"/><Relationship Id="rId9" Type="http://schemas.openxmlformats.org/officeDocument/2006/relationships/hyperlink" Target="#&#3588;&#3640;&#3603;&#3621;&#3633;&#3585;&#3625;&#3603;&#3632;!A1"/><Relationship Id="rId14" Type="http://schemas.openxmlformats.org/officeDocument/2006/relationships/image" Target="../media/image7.png"/><Relationship Id="rId22" Type="http://schemas.openxmlformats.org/officeDocument/2006/relationships/image" Target="../media/image1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hyperlink" Target="#&#3627;&#3609;&#3657;&#3634;&#3627;&#3621;&#3633;&#3585;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627;&#3609;&#3657;&#3634;&#3627;&#3621;&#3633;&#3585;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627;&#3609;&#3657;&#3634;&#3627;&#3621;&#3633;&#3585;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627;&#3609;&#3657;&#3634;&#3627;&#3621;&#3633;&#3585;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hyperlink" Target="#&#3627;&#3609;&#3657;&#3634;&#3627;&#3621;&#3633;&#3585;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627;&#3609;&#3657;&#3634;&#3627;&#3621;&#3633;&#3585;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627;&#3609;&#3657;&#3634;&#3627;&#3621;&#3633;&#3585;!A1"/><Relationship Id="rId1" Type="http://schemas.openxmlformats.org/officeDocument/2006/relationships/image" Target="../media/image12.jpeg"/><Relationship Id="rId4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jpeg"/><Relationship Id="rId3" Type="http://schemas.openxmlformats.org/officeDocument/2006/relationships/image" Target="../media/image17.jpeg"/><Relationship Id="rId7" Type="http://schemas.openxmlformats.org/officeDocument/2006/relationships/image" Target="../media/image21.jpeg"/><Relationship Id="rId2" Type="http://schemas.openxmlformats.org/officeDocument/2006/relationships/image" Target="../media/image16.jpeg"/><Relationship Id="rId1" Type="http://schemas.openxmlformats.org/officeDocument/2006/relationships/image" Target="../media/image15.jpeg"/><Relationship Id="rId6" Type="http://schemas.openxmlformats.org/officeDocument/2006/relationships/image" Target="../media/image20.jpeg"/><Relationship Id="rId11" Type="http://schemas.openxmlformats.org/officeDocument/2006/relationships/image" Target="../media/image25.jpeg"/><Relationship Id="rId5" Type="http://schemas.openxmlformats.org/officeDocument/2006/relationships/image" Target="../media/image19.jpeg"/><Relationship Id="rId10" Type="http://schemas.openxmlformats.org/officeDocument/2006/relationships/image" Target="../media/image24.jpeg"/><Relationship Id="rId4" Type="http://schemas.openxmlformats.org/officeDocument/2006/relationships/image" Target="../media/image18.jpeg"/><Relationship Id="rId9" Type="http://schemas.openxmlformats.org/officeDocument/2006/relationships/image" Target="../media/image2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627;&#3609;&#3657;&#3634;&#3627;&#3621;&#3633;&#3585;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627;&#3609;&#3657;&#3634;&#3627;&#3621;&#3633;&#3585;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627;&#3609;&#3657;&#3634;&#3627;&#3621;&#3633;&#3585;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627;&#3609;&#3657;&#3634;&#3627;&#3621;&#3633;&#3585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381000</xdr:colOff>
      <xdr:row>2</xdr:row>
      <xdr:rowOff>423332</xdr:rowOff>
    </xdr:to>
    <xdr:pic>
      <xdr:nvPicPr>
        <xdr:cNvPr id="3" name="รูปภาพ 2" descr="Home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1667" y="0"/>
          <a:ext cx="1682750" cy="804332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190501</xdr:colOff>
      <xdr:row>0</xdr:row>
      <xdr:rowOff>158751</xdr:rowOff>
    </xdr:from>
    <xdr:to>
      <xdr:col>9</xdr:col>
      <xdr:colOff>402168</xdr:colOff>
      <xdr:row>2</xdr:row>
      <xdr:rowOff>33069</xdr:rowOff>
    </xdr:to>
    <xdr:pic>
      <xdr:nvPicPr>
        <xdr:cNvPr id="5" name="รูปภาพ 4" descr="ปก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05668" y="158751"/>
          <a:ext cx="1079500" cy="255318"/>
        </a:xfrm>
        <a:prstGeom prst="rect">
          <a:avLst/>
        </a:prstGeom>
      </xdr:spPr>
    </xdr:pic>
    <xdr:clientData/>
  </xdr:twoCellAnchor>
  <xdr:twoCellAnchor editAs="oneCell">
    <xdr:from>
      <xdr:col>4</xdr:col>
      <xdr:colOff>423332</xdr:colOff>
      <xdr:row>0</xdr:row>
      <xdr:rowOff>148166</xdr:rowOff>
    </xdr:from>
    <xdr:to>
      <xdr:col>7</xdr:col>
      <xdr:colOff>201081</xdr:colOff>
      <xdr:row>2</xdr:row>
      <xdr:rowOff>22483</xdr:rowOff>
    </xdr:to>
    <xdr:pic>
      <xdr:nvPicPr>
        <xdr:cNvPr id="6" name="รูปภาพ 5" descr="ปก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36749" y="148166"/>
          <a:ext cx="1079499" cy="255317"/>
        </a:xfrm>
        <a:prstGeom prst="rect">
          <a:avLst/>
        </a:prstGeom>
      </xdr:spPr>
    </xdr:pic>
    <xdr:clientData/>
  </xdr:twoCellAnchor>
  <xdr:twoCellAnchor editAs="oneCell">
    <xdr:from>
      <xdr:col>9</xdr:col>
      <xdr:colOff>391586</xdr:colOff>
      <xdr:row>0</xdr:row>
      <xdr:rowOff>169334</xdr:rowOff>
    </xdr:from>
    <xdr:to>
      <xdr:col>12</xdr:col>
      <xdr:colOff>169333</xdr:colOff>
      <xdr:row>2</xdr:row>
      <xdr:rowOff>43651</xdr:rowOff>
    </xdr:to>
    <xdr:pic>
      <xdr:nvPicPr>
        <xdr:cNvPr id="7" name="รูปภาพ 6" descr="ปก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074586" y="169334"/>
          <a:ext cx="1079497" cy="255317"/>
        </a:xfrm>
        <a:prstGeom prst="rect">
          <a:avLst/>
        </a:prstGeom>
      </xdr:spPr>
    </xdr:pic>
    <xdr:clientData/>
  </xdr:twoCellAnchor>
  <xdr:twoCellAnchor editAs="oneCell">
    <xdr:from>
      <xdr:col>14</xdr:col>
      <xdr:colOff>349255</xdr:colOff>
      <xdr:row>1</xdr:row>
      <xdr:rowOff>1</xdr:rowOff>
    </xdr:from>
    <xdr:to>
      <xdr:col>17</xdr:col>
      <xdr:colOff>338667</xdr:colOff>
      <xdr:row>2</xdr:row>
      <xdr:rowOff>64817</xdr:rowOff>
    </xdr:to>
    <xdr:pic>
      <xdr:nvPicPr>
        <xdr:cNvPr id="9" name="รูปภาพ 8" descr="ปก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6201838" y="179918"/>
          <a:ext cx="1079496" cy="255316"/>
        </a:xfrm>
        <a:prstGeom prst="rect">
          <a:avLst/>
        </a:prstGeom>
      </xdr:spPr>
    </xdr:pic>
    <xdr:clientData/>
  </xdr:twoCellAnchor>
  <xdr:twoCellAnchor editAs="oneCell">
    <xdr:from>
      <xdr:col>12</xdr:col>
      <xdr:colOff>148170</xdr:colOff>
      <xdr:row>0</xdr:row>
      <xdr:rowOff>179916</xdr:rowOff>
    </xdr:from>
    <xdr:to>
      <xdr:col>14</xdr:col>
      <xdr:colOff>359833</xdr:colOff>
      <xdr:row>2</xdr:row>
      <xdr:rowOff>54232</xdr:rowOff>
    </xdr:to>
    <xdr:pic>
      <xdr:nvPicPr>
        <xdr:cNvPr id="10" name="รูปภาพ 9" descr="ปก.png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5132920" y="179916"/>
          <a:ext cx="1079496" cy="255316"/>
        </a:xfrm>
        <a:prstGeom prst="rect">
          <a:avLst/>
        </a:prstGeom>
      </xdr:spPr>
    </xdr:pic>
    <xdr:clientData/>
  </xdr:twoCellAnchor>
  <xdr:twoCellAnchor editAs="oneCell">
    <xdr:from>
      <xdr:col>5</xdr:col>
      <xdr:colOff>10621</xdr:colOff>
      <xdr:row>2</xdr:row>
      <xdr:rowOff>63501</xdr:rowOff>
    </xdr:from>
    <xdr:to>
      <xdr:col>7</xdr:col>
      <xdr:colOff>222283</xdr:colOff>
      <xdr:row>2</xdr:row>
      <xdr:rowOff>318817</xdr:rowOff>
    </xdr:to>
    <xdr:pic>
      <xdr:nvPicPr>
        <xdr:cNvPr id="12" name="รูปภาพ 11" descr="ปก.png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957954" y="423334"/>
          <a:ext cx="1079496" cy="255316"/>
        </a:xfrm>
        <a:prstGeom prst="rect">
          <a:avLst/>
        </a:prstGeom>
      </xdr:spPr>
    </xdr:pic>
    <xdr:clientData/>
  </xdr:twoCellAnchor>
  <xdr:twoCellAnchor editAs="oneCell">
    <xdr:from>
      <xdr:col>7</xdr:col>
      <xdr:colOff>201121</xdr:colOff>
      <xdr:row>2</xdr:row>
      <xdr:rowOff>74084</xdr:rowOff>
    </xdr:from>
    <xdr:to>
      <xdr:col>9</xdr:col>
      <xdr:colOff>412781</xdr:colOff>
      <xdr:row>2</xdr:row>
      <xdr:rowOff>329400</xdr:rowOff>
    </xdr:to>
    <xdr:pic>
      <xdr:nvPicPr>
        <xdr:cNvPr id="13" name="รูปภาพ 12" descr="ปก.png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016288" y="433917"/>
          <a:ext cx="1079493" cy="255316"/>
        </a:xfrm>
        <a:prstGeom prst="rect">
          <a:avLst/>
        </a:prstGeom>
      </xdr:spPr>
    </xdr:pic>
    <xdr:clientData/>
  </xdr:twoCellAnchor>
  <xdr:twoCellAnchor editAs="oneCell">
    <xdr:from>
      <xdr:col>9</xdr:col>
      <xdr:colOff>402205</xdr:colOff>
      <xdr:row>2</xdr:row>
      <xdr:rowOff>84667</xdr:rowOff>
    </xdr:from>
    <xdr:to>
      <xdr:col>12</xdr:col>
      <xdr:colOff>179948</xdr:colOff>
      <xdr:row>2</xdr:row>
      <xdr:rowOff>339983</xdr:rowOff>
    </xdr:to>
    <xdr:pic>
      <xdr:nvPicPr>
        <xdr:cNvPr id="14" name="รูปภาพ 13" descr="ปก.png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085205" y="444500"/>
          <a:ext cx="1079493" cy="255316"/>
        </a:xfrm>
        <a:prstGeom prst="rect">
          <a:avLst/>
        </a:prstGeom>
      </xdr:spPr>
    </xdr:pic>
    <xdr:clientData/>
  </xdr:twoCellAnchor>
  <xdr:twoCellAnchor editAs="oneCell">
    <xdr:from>
      <xdr:col>12</xdr:col>
      <xdr:colOff>158788</xdr:colOff>
      <xdr:row>2</xdr:row>
      <xdr:rowOff>84667</xdr:rowOff>
    </xdr:from>
    <xdr:to>
      <xdr:col>14</xdr:col>
      <xdr:colOff>370448</xdr:colOff>
      <xdr:row>2</xdr:row>
      <xdr:rowOff>339982</xdr:rowOff>
    </xdr:to>
    <xdr:pic>
      <xdr:nvPicPr>
        <xdr:cNvPr id="15" name="รูปภาพ 14" descr="ปก.png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5143538" y="444500"/>
          <a:ext cx="1079493" cy="255315"/>
        </a:xfrm>
        <a:prstGeom prst="rect">
          <a:avLst/>
        </a:prstGeom>
      </xdr:spPr>
    </xdr:pic>
    <xdr:clientData/>
  </xdr:twoCellAnchor>
  <xdr:twoCellAnchor editAs="oneCell">
    <xdr:from>
      <xdr:col>14</xdr:col>
      <xdr:colOff>338705</xdr:colOff>
      <xdr:row>2</xdr:row>
      <xdr:rowOff>84668</xdr:rowOff>
    </xdr:from>
    <xdr:to>
      <xdr:col>17</xdr:col>
      <xdr:colOff>328114</xdr:colOff>
      <xdr:row>2</xdr:row>
      <xdr:rowOff>339983</xdr:rowOff>
    </xdr:to>
    <xdr:pic>
      <xdr:nvPicPr>
        <xdr:cNvPr id="16" name="รูปภาพ 15" descr="ปก.png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6191288" y="444501"/>
          <a:ext cx="1079493" cy="25531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378619</xdr:colOff>
      <xdr:row>7</xdr:row>
      <xdr:rowOff>76200</xdr:rowOff>
    </xdr:from>
    <xdr:to>
      <xdr:col>8</xdr:col>
      <xdr:colOff>440531</xdr:colOff>
      <xdr:row>14</xdr:row>
      <xdr:rowOff>47623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348457</xdr:colOff>
      <xdr:row>17</xdr:row>
      <xdr:rowOff>59532</xdr:rowOff>
    </xdr:from>
    <xdr:to>
      <xdr:col>8</xdr:col>
      <xdr:colOff>408782</xdr:colOff>
      <xdr:row>24</xdr:row>
      <xdr:rowOff>47625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297657</xdr:colOff>
      <xdr:row>27</xdr:row>
      <xdr:rowOff>55564</xdr:rowOff>
    </xdr:from>
    <xdr:to>
      <xdr:col>8</xdr:col>
      <xdr:colOff>392905</xdr:colOff>
      <xdr:row>34</xdr:row>
      <xdr:rowOff>35719</xdr:rowOff>
    </xdr:to>
    <xdr:graphicFrame macro="">
      <xdr:nvGraphicFramePr>
        <xdr:cNvPr id="4" name="แผนภูมิ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683046</xdr:colOff>
      <xdr:row>1</xdr:row>
      <xdr:rowOff>408746</xdr:rowOff>
    </xdr:to>
    <xdr:pic>
      <xdr:nvPicPr>
        <xdr:cNvPr id="6" name="รูปภาพ 5" descr="Home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04800" y="0"/>
          <a:ext cx="1368846" cy="63734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759246</xdr:colOff>
      <xdr:row>1</xdr:row>
      <xdr:rowOff>408746</xdr:rowOff>
    </xdr:to>
    <xdr:pic>
      <xdr:nvPicPr>
        <xdr:cNvPr id="3" name="รูปภาพ 2" descr="Home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5275" y="0"/>
          <a:ext cx="1368846" cy="63734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759246</xdr:colOff>
      <xdr:row>1</xdr:row>
      <xdr:rowOff>408746</xdr:rowOff>
    </xdr:to>
    <xdr:pic>
      <xdr:nvPicPr>
        <xdr:cNvPr id="2" name="รูปภาพ 1" descr="Home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5275" y="0"/>
          <a:ext cx="1368846" cy="63734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1368846</xdr:colOff>
      <xdr:row>2</xdr:row>
      <xdr:rowOff>8696</xdr:rowOff>
    </xdr:to>
    <xdr:pic>
      <xdr:nvPicPr>
        <xdr:cNvPr id="3" name="รูปภาพ 2" descr="Home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5275" y="0"/>
          <a:ext cx="1368846" cy="63734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44902</xdr:colOff>
      <xdr:row>0</xdr:row>
      <xdr:rowOff>68035</xdr:rowOff>
    </xdr:from>
    <xdr:to>
      <xdr:col>2</xdr:col>
      <xdr:colOff>413055</xdr:colOff>
      <xdr:row>1</xdr:row>
      <xdr:rowOff>312965</xdr:rowOff>
    </xdr:to>
    <xdr:pic>
      <xdr:nvPicPr>
        <xdr:cNvPr id="2" name="รูปภาพ 1" descr="Home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6852" y="68035"/>
          <a:ext cx="1063478" cy="4735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864021</xdr:colOff>
      <xdr:row>0</xdr:row>
      <xdr:rowOff>637346</xdr:rowOff>
    </xdr:to>
    <xdr:pic>
      <xdr:nvPicPr>
        <xdr:cNvPr id="3" name="รูปภาพ 2" descr="Home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28600" y="0"/>
          <a:ext cx="1368846" cy="6373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2</xdr:row>
      <xdr:rowOff>97066</xdr:rowOff>
    </xdr:from>
    <xdr:to>
      <xdr:col>3</xdr:col>
      <xdr:colOff>152401</xdr:colOff>
      <xdr:row>2</xdr:row>
      <xdr:rowOff>97744</xdr:rowOff>
    </xdr:to>
    <xdr:pic>
      <xdr:nvPicPr>
        <xdr:cNvPr id="2" name="รูปภาพ 1" descr="obec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6" y="668566"/>
          <a:ext cx="933450" cy="108288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82971</xdr:colOff>
      <xdr:row>1</xdr:row>
      <xdr:rowOff>408746</xdr:rowOff>
    </xdr:to>
    <xdr:pic>
      <xdr:nvPicPr>
        <xdr:cNvPr id="5" name="รูปภาพ 4" descr="Home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1925" y="0"/>
          <a:ext cx="1368846" cy="637346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2</xdr:row>
      <xdr:rowOff>66675</xdr:rowOff>
    </xdr:from>
    <xdr:to>
      <xdr:col>3</xdr:col>
      <xdr:colOff>285750</xdr:colOff>
      <xdr:row>5</xdr:row>
      <xdr:rowOff>47625</xdr:rowOff>
    </xdr:to>
    <xdr:pic>
      <xdr:nvPicPr>
        <xdr:cNvPr id="6" name="รูปภาพ 5" descr="D:\งานครูไกร\รูปตรา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33425"/>
          <a:ext cx="1000125" cy="981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0</xdr:row>
      <xdr:rowOff>19051</xdr:rowOff>
    </xdr:from>
    <xdr:to>
      <xdr:col>2</xdr:col>
      <xdr:colOff>552451</xdr:colOff>
      <xdr:row>3</xdr:row>
      <xdr:rowOff>171451</xdr:rowOff>
    </xdr:to>
    <xdr:pic>
      <xdr:nvPicPr>
        <xdr:cNvPr id="3" name="รูปภาพ 2" descr="D:\งานครูไกร\รูปตรา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19051"/>
          <a:ext cx="781050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205197</xdr:colOff>
      <xdr:row>8</xdr:row>
      <xdr:rowOff>193718</xdr:rowOff>
    </xdr:from>
    <xdr:to>
      <xdr:col>7</xdr:col>
      <xdr:colOff>339668</xdr:colOff>
      <xdr:row>9</xdr:row>
      <xdr:rowOff>185781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E51BB1FE-9A87-4323-AFAA-BDB549DBDFD6}"/>
            </a:ext>
          </a:extLst>
        </xdr:cNvPr>
        <xdr:cNvSpPr/>
      </xdr:nvSpPr>
      <xdr:spPr>
        <a:xfrm>
          <a:off x="2780757" y="2106338"/>
          <a:ext cx="134471" cy="22066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1</a:t>
          </a:r>
        </a:p>
      </xdr:txBody>
    </xdr:sp>
    <xdr:clientData/>
  </xdr:twoCellAnchor>
  <xdr:twoCellAnchor>
    <xdr:from>
      <xdr:col>3</xdr:col>
      <xdr:colOff>226073</xdr:colOff>
      <xdr:row>7</xdr:row>
      <xdr:rowOff>190968</xdr:rowOff>
    </xdr:from>
    <xdr:to>
      <xdr:col>3</xdr:col>
      <xdr:colOff>353073</xdr:colOff>
      <xdr:row>8</xdr:row>
      <xdr:rowOff>183031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A109AF5A-3EB7-4BEA-9607-979C3FA9FABB}"/>
            </a:ext>
          </a:extLst>
        </xdr:cNvPr>
        <xdr:cNvSpPr/>
      </xdr:nvSpPr>
      <xdr:spPr>
        <a:xfrm>
          <a:off x="1430033" y="1874988"/>
          <a:ext cx="127000" cy="22066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2</a:t>
          </a:r>
        </a:p>
      </xdr:txBody>
    </xdr:sp>
    <xdr:clientData/>
  </xdr:twoCellAnchor>
  <xdr:twoCellAnchor>
    <xdr:from>
      <xdr:col>4</xdr:col>
      <xdr:colOff>225423</xdr:colOff>
      <xdr:row>8</xdr:row>
      <xdr:rowOff>193668</xdr:rowOff>
    </xdr:from>
    <xdr:to>
      <xdr:col>5</xdr:col>
      <xdr:colOff>1450</xdr:colOff>
      <xdr:row>9</xdr:row>
      <xdr:rowOff>193392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5EC9AD49-C8BF-4394-8859-7F5562A22682}"/>
            </a:ext>
          </a:extLst>
        </xdr:cNvPr>
        <xdr:cNvSpPr/>
      </xdr:nvSpPr>
      <xdr:spPr>
        <a:xfrm>
          <a:off x="1779903" y="2106288"/>
          <a:ext cx="111307" cy="22832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3</a:t>
          </a:r>
        </a:p>
      </xdr:txBody>
    </xdr:sp>
    <xdr:clientData/>
  </xdr:twoCellAnchor>
  <xdr:twoCellAnchor>
    <xdr:from>
      <xdr:col>5</xdr:col>
      <xdr:colOff>200020</xdr:colOff>
      <xdr:row>8</xdr:row>
      <xdr:rowOff>187322</xdr:rowOff>
    </xdr:from>
    <xdr:to>
      <xdr:col>5</xdr:col>
      <xdr:colOff>327020</xdr:colOff>
      <xdr:row>9</xdr:row>
      <xdr:rowOff>187046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F7535E0A-441B-4B5E-97F6-603CE9800E9E}"/>
            </a:ext>
          </a:extLst>
        </xdr:cNvPr>
        <xdr:cNvSpPr/>
      </xdr:nvSpPr>
      <xdr:spPr>
        <a:xfrm>
          <a:off x="2089780" y="2099942"/>
          <a:ext cx="127000" cy="22832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4</a:t>
          </a:r>
        </a:p>
      </xdr:txBody>
    </xdr:sp>
    <xdr:clientData/>
  </xdr:twoCellAnchor>
  <xdr:twoCellAnchor>
    <xdr:from>
      <xdr:col>6</xdr:col>
      <xdr:colOff>204551</xdr:colOff>
      <xdr:row>8</xdr:row>
      <xdr:rowOff>186715</xdr:rowOff>
    </xdr:from>
    <xdr:to>
      <xdr:col>6</xdr:col>
      <xdr:colOff>338114</xdr:colOff>
      <xdr:row>9</xdr:row>
      <xdr:rowOff>186439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C6D4F98F-78D1-46AB-A5EE-E5B8C5B9F734}"/>
            </a:ext>
          </a:extLst>
        </xdr:cNvPr>
        <xdr:cNvSpPr/>
      </xdr:nvSpPr>
      <xdr:spPr>
        <a:xfrm>
          <a:off x="2429591" y="2099335"/>
          <a:ext cx="133563" cy="22832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5</a:t>
          </a:r>
        </a:p>
      </xdr:txBody>
    </xdr:sp>
    <xdr:clientData/>
  </xdr:twoCellAnchor>
  <xdr:twoCellAnchor>
    <xdr:from>
      <xdr:col>7</xdr:col>
      <xdr:colOff>254630</xdr:colOff>
      <xdr:row>9</xdr:row>
      <xdr:rowOff>219811</xdr:rowOff>
    </xdr:from>
    <xdr:to>
      <xdr:col>7</xdr:col>
      <xdr:colOff>344221</xdr:colOff>
      <xdr:row>10</xdr:row>
      <xdr:rowOff>178229</xdr:rowOff>
    </xdr:to>
    <xdr:sp macro="" textlink="">
      <xdr:nvSpPr>
        <xdr:cNvPr id="7" name="สี่เหลี่ยมผืนผ้า 6">
          <a:extLst>
            <a:ext uri="{FF2B5EF4-FFF2-40B4-BE49-F238E27FC236}">
              <a16:creationId xmlns:a16="http://schemas.microsoft.com/office/drawing/2014/main" id="{4832E4F9-3160-4563-BE94-46BA7BF8A0CD}"/>
            </a:ext>
          </a:extLst>
        </xdr:cNvPr>
        <xdr:cNvSpPr/>
      </xdr:nvSpPr>
      <xdr:spPr>
        <a:xfrm>
          <a:off x="2830190" y="2361031"/>
          <a:ext cx="89591" cy="18701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2</a:t>
          </a:r>
        </a:p>
      </xdr:txBody>
    </xdr:sp>
    <xdr:clientData/>
  </xdr:twoCellAnchor>
  <xdr:twoCellAnchor>
    <xdr:from>
      <xdr:col>4</xdr:col>
      <xdr:colOff>226449</xdr:colOff>
      <xdr:row>9</xdr:row>
      <xdr:rowOff>188158</xdr:rowOff>
    </xdr:from>
    <xdr:to>
      <xdr:col>5</xdr:col>
      <xdr:colOff>464</xdr:colOff>
      <xdr:row>10</xdr:row>
      <xdr:rowOff>180220</xdr:rowOff>
    </xdr:to>
    <xdr:sp macro="" textlink="">
      <xdr:nvSpPr>
        <xdr:cNvPr id="8" name="สี่เหลี่ยมผืนผ้า 7">
          <a:extLst>
            <a:ext uri="{FF2B5EF4-FFF2-40B4-BE49-F238E27FC236}">
              <a16:creationId xmlns:a16="http://schemas.microsoft.com/office/drawing/2014/main" id="{75FBCCD1-8B3A-4521-A0CA-AF5B2EDE8A09}"/>
            </a:ext>
          </a:extLst>
        </xdr:cNvPr>
        <xdr:cNvSpPr/>
      </xdr:nvSpPr>
      <xdr:spPr>
        <a:xfrm>
          <a:off x="1780929" y="2329378"/>
          <a:ext cx="109295" cy="22066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3</a:t>
          </a:r>
        </a:p>
      </xdr:txBody>
    </xdr:sp>
    <xdr:clientData/>
  </xdr:twoCellAnchor>
  <xdr:twoCellAnchor>
    <xdr:from>
      <xdr:col>5</xdr:col>
      <xdr:colOff>227380</xdr:colOff>
      <xdr:row>9</xdr:row>
      <xdr:rowOff>199369</xdr:rowOff>
    </xdr:from>
    <xdr:to>
      <xdr:col>6</xdr:col>
      <xdr:colOff>1395</xdr:colOff>
      <xdr:row>10</xdr:row>
      <xdr:rowOff>191431</xdr:rowOff>
    </xdr:to>
    <xdr:sp macro="" textlink="">
      <xdr:nvSpPr>
        <xdr:cNvPr id="9" name="สี่เหลี่ยมผืนผ้า 8">
          <a:extLst>
            <a:ext uri="{FF2B5EF4-FFF2-40B4-BE49-F238E27FC236}">
              <a16:creationId xmlns:a16="http://schemas.microsoft.com/office/drawing/2014/main" id="{AAB7A6A6-E326-489F-A2D3-B489DCCF51F3}"/>
            </a:ext>
          </a:extLst>
        </xdr:cNvPr>
        <xdr:cNvSpPr/>
      </xdr:nvSpPr>
      <xdr:spPr>
        <a:xfrm>
          <a:off x="2117140" y="2340589"/>
          <a:ext cx="109295" cy="22066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4</a:t>
          </a:r>
        </a:p>
      </xdr:txBody>
    </xdr:sp>
    <xdr:clientData/>
  </xdr:twoCellAnchor>
  <xdr:twoCellAnchor>
    <xdr:from>
      <xdr:col>6</xdr:col>
      <xdr:colOff>223832</xdr:colOff>
      <xdr:row>9</xdr:row>
      <xdr:rowOff>190177</xdr:rowOff>
    </xdr:from>
    <xdr:to>
      <xdr:col>7</xdr:col>
      <xdr:colOff>11</xdr:colOff>
      <xdr:row>10</xdr:row>
      <xdr:rowOff>182239</xdr:rowOff>
    </xdr:to>
    <xdr:sp macro="" textlink="">
      <xdr:nvSpPr>
        <xdr:cNvPr id="10" name="สี่เหลี่ยมผืนผ้า 9">
          <a:extLst>
            <a:ext uri="{FF2B5EF4-FFF2-40B4-BE49-F238E27FC236}">
              <a16:creationId xmlns:a16="http://schemas.microsoft.com/office/drawing/2014/main" id="{5076CDD8-CBFC-49FA-B258-25FDCC7E5852}"/>
            </a:ext>
          </a:extLst>
        </xdr:cNvPr>
        <xdr:cNvSpPr/>
      </xdr:nvSpPr>
      <xdr:spPr>
        <a:xfrm>
          <a:off x="2448872" y="2331397"/>
          <a:ext cx="126699" cy="22066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5</a:t>
          </a:r>
        </a:p>
      </xdr:txBody>
    </xdr:sp>
    <xdr:clientData/>
  </xdr:twoCellAnchor>
  <xdr:twoCellAnchor>
    <xdr:from>
      <xdr:col>2</xdr:col>
      <xdr:colOff>209929</xdr:colOff>
      <xdr:row>10</xdr:row>
      <xdr:rowOff>212484</xdr:rowOff>
    </xdr:from>
    <xdr:to>
      <xdr:col>2</xdr:col>
      <xdr:colOff>335636</xdr:colOff>
      <xdr:row>11</xdr:row>
      <xdr:rowOff>196886</xdr:rowOff>
    </xdr:to>
    <xdr:sp macro="" textlink="">
      <xdr:nvSpPr>
        <xdr:cNvPr id="11" name="สี่เหลี่ยมผืนผ้า 10">
          <a:extLst>
            <a:ext uri="{FF2B5EF4-FFF2-40B4-BE49-F238E27FC236}">
              <a16:creationId xmlns:a16="http://schemas.microsoft.com/office/drawing/2014/main" id="{C4132A43-5E9E-49EC-A28F-6F5E9F9A0300}"/>
            </a:ext>
          </a:extLst>
        </xdr:cNvPr>
        <xdr:cNvSpPr/>
      </xdr:nvSpPr>
      <xdr:spPr>
        <a:xfrm>
          <a:off x="1063369" y="2582304"/>
          <a:ext cx="125707" cy="21300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1</a:t>
          </a:r>
        </a:p>
      </xdr:txBody>
    </xdr:sp>
    <xdr:clientData/>
  </xdr:twoCellAnchor>
  <xdr:twoCellAnchor>
    <xdr:from>
      <xdr:col>7</xdr:col>
      <xdr:colOff>225229</xdr:colOff>
      <xdr:row>10</xdr:row>
      <xdr:rowOff>189006</xdr:rowOff>
    </xdr:from>
    <xdr:to>
      <xdr:col>7</xdr:col>
      <xdr:colOff>352229</xdr:colOff>
      <xdr:row>11</xdr:row>
      <xdr:rowOff>181069</xdr:rowOff>
    </xdr:to>
    <xdr:sp macro="" textlink="">
      <xdr:nvSpPr>
        <xdr:cNvPr id="12" name="สี่เหลี่ยมผืนผ้า 11">
          <a:extLst>
            <a:ext uri="{FF2B5EF4-FFF2-40B4-BE49-F238E27FC236}">
              <a16:creationId xmlns:a16="http://schemas.microsoft.com/office/drawing/2014/main" id="{0DCF725E-E337-4645-92A1-7F32F0410E09}"/>
            </a:ext>
          </a:extLst>
        </xdr:cNvPr>
        <xdr:cNvSpPr/>
      </xdr:nvSpPr>
      <xdr:spPr>
        <a:xfrm>
          <a:off x="2800789" y="2558826"/>
          <a:ext cx="127000" cy="22066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2</a:t>
          </a:r>
        </a:p>
      </xdr:txBody>
    </xdr:sp>
    <xdr:clientData/>
  </xdr:twoCellAnchor>
  <xdr:twoCellAnchor>
    <xdr:from>
      <xdr:col>4</xdr:col>
      <xdr:colOff>240080</xdr:colOff>
      <xdr:row>10</xdr:row>
      <xdr:rowOff>179903</xdr:rowOff>
    </xdr:from>
    <xdr:to>
      <xdr:col>5</xdr:col>
      <xdr:colOff>14095</xdr:colOff>
      <xdr:row>11</xdr:row>
      <xdr:rowOff>164305</xdr:rowOff>
    </xdr:to>
    <xdr:sp macro="" textlink="">
      <xdr:nvSpPr>
        <xdr:cNvPr id="13" name="สี่เหลี่ยมผืนผ้า 12">
          <a:extLst>
            <a:ext uri="{FF2B5EF4-FFF2-40B4-BE49-F238E27FC236}">
              <a16:creationId xmlns:a16="http://schemas.microsoft.com/office/drawing/2014/main" id="{8F56D9A2-16E4-42C1-B669-F782500CE95B}"/>
            </a:ext>
          </a:extLst>
        </xdr:cNvPr>
        <xdr:cNvSpPr/>
      </xdr:nvSpPr>
      <xdr:spPr>
        <a:xfrm>
          <a:off x="1794560" y="2549723"/>
          <a:ext cx="109295" cy="21300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3</a:t>
          </a:r>
        </a:p>
      </xdr:txBody>
    </xdr:sp>
    <xdr:clientData/>
  </xdr:twoCellAnchor>
  <xdr:twoCellAnchor>
    <xdr:from>
      <xdr:col>5</xdr:col>
      <xdr:colOff>182553</xdr:colOff>
      <xdr:row>10</xdr:row>
      <xdr:rowOff>182560</xdr:rowOff>
    </xdr:from>
    <xdr:to>
      <xdr:col>5</xdr:col>
      <xdr:colOff>309553</xdr:colOff>
      <xdr:row>11</xdr:row>
      <xdr:rowOff>174623</xdr:rowOff>
    </xdr:to>
    <xdr:sp macro="" textlink="">
      <xdr:nvSpPr>
        <xdr:cNvPr id="14" name="สี่เหลี่ยมผืนผ้า 13">
          <a:extLst>
            <a:ext uri="{FF2B5EF4-FFF2-40B4-BE49-F238E27FC236}">
              <a16:creationId xmlns:a16="http://schemas.microsoft.com/office/drawing/2014/main" id="{66D905EC-7CDC-4B55-9FDD-DE49A619D72A}"/>
            </a:ext>
          </a:extLst>
        </xdr:cNvPr>
        <xdr:cNvSpPr/>
      </xdr:nvSpPr>
      <xdr:spPr>
        <a:xfrm>
          <a:off x="2072313" y="2552380"/>
          <a:ext cx="127000" cy="22066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4</a:t>
          </a:r>
        </a:p>
      </xdr:txBody>
    </xdr:sp>
    <xdr:clientData/>
  </xdr:twoCellAnchor>
  <xdr:twoCellAnchor>
    <xdr:from>
      <xdr:col>6</xdr:col>
      <xdr:colOff>236153</xdr:colOff>
      <xdr:row>10</xdr:row>
      <xdr:rowOff>186478</xdr:rowOff>
    </xdr:from>
    <xdr:to>
      <xdr:col>7</xdr:col>
      <xdr:colOff>10167</xdr:colOff>
      <xdr:row>11</xdr:row>
      <xdr:rowOff>178541</xdr:rowOff>
    </xdr:to>
    <xdr:sp macro="" textlink="">
      <xdr:nvSpPr>
        <xdr:cNvPr id="15" name="สี่เหลี่ยมผืนผ้า 14">
          <a:extLst>
            <a:ext uri="{FF2B5EF4-FFF2-40B4-BE49-F238E27FC236}">
              <a16:creationId xmlns:a16="http://schemas.microsoft.com/office/drawing/2014/main" id="{9D543909-915D-4795-88D2-3A15B8C55176}"/>
            </a:ext>
          </a:extLst>
        </xdr:cNvPr>
        <xdr:cNvSpPr/>
      </xdr:nvSpPr>
      <xdr:spPr>
        <a:xfrm>
          <a:off x="2461193" y="2556298"/>
          <a:ext cx="124534" cy="22066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5</a:t>
          </a:r>
        </a:p>
      </xdr:txBody>
    </xdr:sp>
    <xdr:clientData/>
  </xdr:twoCellAnchor>
  <xdr:twoCellAnchor>
    <xdr:from>
      <xdr:col>7</xdr:col>
      <xdr:colOff>238295</xdr:colOff>
      <xdr:row>11</xdr:row>
      <xdr:rowOff>185588</xdr:rowOff>
    </xdr:from>
    <xdr:to>
      <xdr:col>8</xdr:col>
      <xdr:colOff>2204</xdr:colOff>
      <xdr:row>12</xdr:row>
      <xdr:rowOff>177650</xdr:rowOff>
    </xdr:to>
    <xdr:sp macro="" textlink="">
      <xdr:nvSpPr>
        <xdr:cNvPr id="16" name="สี่เหลี่ยมผืนผ้า 15">
          <a:extLst>
            <a:ext uri="{FF2B5EF4-FFF2-40B4-BE49-F238E27FC236}">
              <a16:creationId xmlns:a16="http://schemas.microsoft.com/office/drawing/2014/main" id="{F9CF0D4F-6589-4254-8543-782AEC594A17}"/>
            </a:ext>
          </a:extLst>
        </xdr:cNvPr>
        <xdr:cNvSpPr/>
      </xdr:nvSpPr>
      <xdr:spPr>
        <a:xfrm>
          <a:off x="2813855" y="2784008"/>
          <a:ext cx="114429" cy="22066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3</a:t>
          </a:r>
        </a:p>
      </xdr:txBody>
    </xdr:sp>
    <xdr:clientData/>
  </xdr:twoCellAnchor>
  <xdr:twoCellAnchor>
    <xdr:from>
      <xdr:col>5</xdr:col>
      <xdr:colOff>211130</xdr:colOff>
      <xdr:row>11</xdr:row>
      <xdr:rowOff>225429</xdr:rowOff>
    </xdr:from>
    <xdr:to>
      <xdr:col>6</xdr:col>
      <xdr:colOff>6981</xdr:colOff>
      <xdr:row>12</xdr:row>
      <xdr:rowOff>152405</xdr:rowOff>
    </xdr:to>
    <xdr:sp macro="" textlink="">
      <xdr:nvSpPr>
        <xdr:cNvPr id="17" name="สี่เหลี่ยมผืนผ้า 16">
          <a:extLst>
            <a:ext uri="{FF2B5EF4-FFF2-40B4-BE49-F238E27FC236}">
              <a16:creationId xmlns:a16="http://schemas.microsoft.com/office/drawing/2014/main" id="{AFB82989-0ACF-41CB-8CCE-115427520C85}"/>
            </a:ext>
          </a:extLst>
        </xdr:cNvPr>
        <xdr:cNvSpPr/>
      </xdr:nvSpPr>
      <xdr:spPr>
        <a:xfrm>
          <a:off x="2100890" y="2823849"/>
          <a:ext cx="131131" cy="1555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4</a:t>
          </a:r>
        </a:p>
      </xdr:txBody>
    </xdr:sp>
    <xdr:clientData/>
  </xdr:twoCellAnchor>
  <xdr:twoCellAnchor>
    <xdr:from>
      <xdr:col>2</xdr:col>
      <xdr:colOff>234478</xdr:colOff>
      <xdr:row>12</xdr:row>
      <xdr:rowOff>174006</xdr:rowOff>
    </xdr:from>
    <xdr:to>
      <xdr:col>3</xdr:col>
      <xdr:colOff>7267</xdr:colOff>
      <xdr:row>13</xdr:row>
      <xdr:rowOff>158410</xdr:rowOff>
    </xdr:to>
    <xdr:sp macro="" textlink="">
      <xdr:nvSpPr>
        <xdr:cNvPr id="18" name="สี่เหลี่ยมผืนผ้า 17">
          <a:extLst>
            <a:ext uri="{FF2B5EF4-FFF2-40B4-BE49-F238E27FC236}">
              <a16:creationId xmlns:a16="http://schemas.microsoft.com/office/drawing/2014/main" id="{55EB2A23-B5A7-4CC0-9732-072A4211B009}"/>
            </a:ext>
          </a:extLst>
        </xdr:cNvPr>
        <xdr:cNvSpPr/>
      </xdr:nvSpPr>
      <xdr:spPr>
        <a:xfrm>
          <a:off x="1087918" y="3001026"/>
          <a:ext cx="123309" cy="21300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1</a:t>
          </a:r>
        </a:p>
      </xdr:txBody>
    </xdr:sp>
    <xdr:clientData/>
  </xdr:twoCellAnchor>
  <xdr:twoCellAnchor>
    <xdr:from>
      <xdr:col>4</xdr:col>
      <xdr:colOff>229714</xdr:colOff>
      <xdr:row>12</xdr:row>
      <xdr:rowOff>192822</xdr:rowOff>
    </xdr:from>
    <xdr:to>
      <xdr:col>5</xdr:col>
      <xdr:colOff>3729</xdr:colOff>
      <xdr:row>13</xdr:row>
      <xdr:rowOff>184885</xdr:rowOff>
    </xdr:to>
    <xdr:sp macro="" textlink="">
      <xdr:nvSpPr>
        <xdr:cNvPr id="19" name="สี่เหลี่ยมผืนผ้า 18">
          <a:extLst>
            <a:ext uri="{FF2B5EF4-FFF2-40B4-BE49-F238E27FC236}">
              <a16:creationId xmlns:a16="http://schemas.microsoft.com/office/drawing/2014/main" id="{22F5E858-DA20-47F2-9371-1C15577E99B9}"/>
            </a:ext>
          </a:extLst>
        </xdr:cNvPr>
        <xdr:cNvSpPr/>
      </xdr:nvSpPr>
      <xdr:spPr>
        <a:xfrm>
          <a:off x="1784194" y="3019842"/>
          <a:ext cx="109295" cy="22066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3</a:t>
          </a:r>
        </a:p>
      </xdr:txBody>
    </xdr:sp>
    <xdr:clientData/>
  </xdr:twoCellAnchor>
  <xdr:twoCellAnchor>
    <xdr:from>
      <xdr:col>5</xdr:col>
      <xdr:colOff>222423</xdr:colOff>
      <xdr:row>12</xdr:row>
      <xdr:rowOff>190450</xdr:rowOff>
    </xdr:from>
    <xdr:to>
      <xdr:col>5</xdr:col>
      <xdr:colOff>329813</xdr:colOff>
      <xdr:row>13</xdr:row>
      <xdr:rowOff>182513</xdr:rowOff>
    </xdr:to>
    <xdr:sp macro="" textlink="">
      <xdr:nvSpPr>
        <xdr:cNvPr id="20" name="สี่เหลี่ยมผืนผ้า 19">
          <a:extLst>
            <a:ext uri="{FF2B5EF4-FFF2-40B4-BE49-F238E27FC236}">
              <a16:creationId xmlns:a16="http://schemas.microsoft.com/office/drawing/2014/main" id="{31663657-0AAB-4E86-B7EA-0C6ED190BA59}"/>
            </a:ext>
          </a:extLst>
        </xdr:cNvPr>
        <xdr:cNvSpPr/>
      </xdr:nvSpPr>
      <xdr:spPr>
        <a:xfrm>
          <a:off x="2112183" y="3017470"/>
          <a:ext cx="107390" cy="22066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4</a:t>
          </a:r>
        </a:p>
      </xdr:txBody>
    </xdr:sp>
    <xdr:clientData/>
  </xdr:twoCellAnchor>
  <xdr:twoCellAnchor>
    <xdr:from>
      <xdr:col>6</xdr:col>
      <xdr:colOff>240915</xdr:colOff>
      <xdr:row>13</xdr:row>
      <xdr:rowOff>190813</xdr:rowOff>
    </xdr:from>
    <xdr:to>
      <xdr:col>7</xdr:col>
      <xdr:colOff>7995</xdr:colOff>
      <xdr:row>14</xdr:row>
      <xdr:rowOff>190536</xdr:rowOff>
    </xdr:to>
    <xdr:sp macro="" textlink="">
      <xdr:nvSpPr>
        <xdr:cNvPr id="21" name="สี่เหลี่ยมผืนผ้า 20">
          <a:extLst>
            <a:ext uri="{FF2B5EF4-FFF2-40B4-BE49-F238E27FC236}">
              <a16:creationId xmlns:a16="http://schemas.microsoft.com/office/drawing/2014/main" id="{FBEA365D-36EE-4842-9671-B14F9942CE73}"/>
            </a:ext>
          </a:extLst>
        </xdr:cNvPr>
        <xdr:cNvSpPr/>
      </xdr:nvSpPr>
      <xdr:spPr>
        <a:xfrm>
          <a:off x="2465955" y="3246433"/>
          <a:ext cx="117600" cy="22832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5</a:t>
          </a:r>
        </a:p>
      </xdr:txBody>
    </xdr:sp>
    <xdr:clientData/>
  </xdr:twoCellAnchor>
  <xdr:twoCellAnchor>
    <xdr:from>
      <xdr:col>2</xdr:col>
      <xdr:colOff>241849</xdr:colOff>
      <xdr:row>14</xdr:row>
      <xdr:rowOff>204037</xdr:rowOff>
    </xdr:from>
    <xdr:to>
      <xdr:col>3</xdr:col>
      <xdr:colOff>15864</xdr:colOff>
      <xdr:row>15</xdr:row>
      <xdr:rowOff>196100</xdr:rowOff>
    </xdr:to>
    <xdr:sp macro="" textlink="">
      <xdr:nvSpPr>
        <xdr:cNvPr id="22" name="สี่เหลี่ยมผืนผ้า 21">
          <a:extLst>
            <a:ext uri="{FF2B5EF4-FFF2-40B4-BE49-F238E27FC236}">
              <a16:creationId xmlns:a16="http://schemas.microsoft.com/office/drawing/2014/main" id="{3CCBE8FF-3147-4620-9825-5DF2245EB8C9}"/>
            </a:ext>
          </a:extLst>
        </xdr:cNvPr>
        <xdr:cNvSpPr/>
      </xdr:nvSpPr>
      <xdr:spPr>
        <a:xfrm>
          <a:off x="1095289" y="3488257"/>
          <a:ext cx="124535" cy="22066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1</a:t>
          </a:r>
        </a:p>
      </xdr:txBody>
    </xdr:sp>
    <xdr:clientData/>
  </xdr:twoCellAnchor>
  <xdr:twoCellAnchor>
    <xdr:from>
      <xdr:col>5</xdr:col>
      <xdr:colOff>216076</xdr:colOff>
      <xdr:row>14</xdr:row>
      <xdr:rowOff>185921</xdr:rowOff>
    </xdr:from>
    <xdr:to>
      <xdr:col>5</xdr:col>
      <xdr:colOff>324026</xdr:colOff>
      <xdr:row>15</xdr:row>
      <xdr:rowOff>177984</xdr:rowOff>
    </xdr:to>
    <xdr:sp macro="" textlink="">
      <xdr:nvSpPr>
        <xdr:cNvPr id="23" name="สี่เหลี่ยมผืนผ้า 22">
          <a:extLst>
            <a:ext uri="{FF2B5EF4-FFF2-40B4-BE49-F238E27FC236}">
              <a16:creationId xmlns:a16="http://schemas.microsoft.com/office/drawing/2014/main" id="{95B2251D-8B4C-4311-99B1-9183740125B3}"/>
            </a:ext>
          </a:extLst>
        </xdr:cNvPr>
        <xdr:cNvSpPr/>
      </xdr:nvSpPr>
      <xdr:spPr>
        <a:xfrm>
          <a:off x="2105836" y="3470141"/>
          <a:ext cx="107950" cy="22066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4</a:t>
          </a:r>
        </a:p>
      </xdr:txBody>
    </xdr:sp>
    <xdr:clientData/>
  </xdr:twoCellAnchor>
  <xdr:twoCellAnchor>
    <xdr:from>
      <xdr:col>6</xdr:col>
      <xdr:colOff>235312</xdr:colOff>
      <xdr:row>14</xdr:row>
      <xdr:rowOff>186909</xdr:rowOff>
    </xdr:from>
    <xdr:to>
      <xdr:col>7</xdr:col>
      <xdr:colOff>9327</xdr:colOff>
      <xdr:row>15</xdr:row>
      <xdr:rowOff>178972</xdr:rowOff>
    </xdr:to>
    <xdr:sp macro="" textlink="">
      <xdr:nvSpPr>
        <xdr:cNvPr id="24" name="สี่เหลี่ยมผืนผ้า 23">
          <a:extLst>
            <a:ext uri="{FF2B5EF4-FFF2-40B4-BE49-F238E27FC236}">
              <a16:creationId xmlns:a16="http://schemas.microsoft.com/office/drawing/2014/main" id="{98A3BA42-472A-4E33-8424-E9E5CD54714C}"/>
            </a:ext>
          </a:extLst>
        </xdr:cNvPr>
        <xdr:cNvSpPr/>
      </xdr:nvSpPr>
      <xdr:spPr>
        <a:xfrm>
          <a:off x="2460352" y="3471129"/>
          <a:ext cx="124535" cy="22066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5</a:t>
          </a:r>
        </a:p>
      </xdr:txBody>
    </xdr:sp>
    <xdr:clientData/>
  </xdr:twoCellAnchor>
  <xdr:twoCellAnchor>
    <xdr:from>
      <xdr:col>2</xdr:col>
      <xdr:colOff>223271</xdr:colOff>
      <xdr:row>15</xdr:row>
      <xdr:rowOff>186665</xdr:rowOff>
    </xdr:from>
    <xdr:to>
      <xdr:col>2</xdr:col>
      <xdr:colOff>350937</xdr:colOff>
      <xdr:row>16</xdr:row>
      <xdr:rowOff>178727</xdr:rowOff>
    </xdr:to>
    <xdr:sp macro="" textlink="">
      <xdr:nvSpPr>
        <xdr:cNvPr id="25" name="สี่เหลี่ยมผืนผ้า 24">
          <a:extLst>
            <a:ext uri="{FF2B5EF4-FFF2-40B4-BE49-F238E27FC236}">
              <a16:creationId xmlns:a16="http://schemas.microsoft.com/office/drawing/2014/main" id="{7C7E2E32-4FB1-438A-9CE9-C3A9CCC895B1}"/>
            </a:ext>
          </a:extLst>
        </xdr:cNvPr>
        <xdr:cNvSpPr/>
      </xdr:nvSpPr>
      <xdr:spPr>
        <a:xfrm>
          <a:off x="1076711" y="3699485"/>
          <a:ext cx="127666" cy="22066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1</a:t>
          </a:r>
        </a:p>
      </xdr:txBody>
    </xdr:sp>
    <xdr:clientData/>
  </xdr:twoCellAnchor>
  <xdr:twoCellAnchor>
    <xdr:from>
      <xdr:col>7</xdr:col>
      <xdr:colOff>234339</xdr:colOff>
      <xdr:row>15</xdr:row>
      <xdr:rowOff>185262</xdr:rowOff>
    </xdr:from>
    <xdr:to>
      <xdr:col>7</xdr:col>
      <xdr:colOff>341729</xdr:colOff>
      <xdr:row>16</xdr:row>
      <xdr:rowOff>177324</xdr:rowOff>
    </xdr:to>
    <xdr:sp macro="" textlink="">
      <xdr:nvSpPr>
        <xdr:cNvPr id="26" name="สี่เหลี่ยมผืนผ้า 25">
          <a:extLst>
            <a:ext uri="{FF2B5EF4-FFF2-40B4-BE49-F238E27FC236}">
              <a16:creationId xmlns:a16="http://schemas.microsoft.com/office/drawing/2014/main" id="{BC1C1E21-A9A8-4BA1-BE34-B32C52AAF31C}"/>
            </a:ext>
          </a:extLst>
        </xdr:cNvPr>
        <xdr:cNvSpPr/>
      </xdr:nvSpPr>
      <xdr:spPr>
        <a:xfrm>
          <a:off x="2809899" y="3698082"/>
          <a:ext cx="107390" cy="22066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3</a:t>
          </a:r>
        </a:p>
      </xdr:txBody>
    </xdr:sp>
    <xdr:clientData/>
  </xdr:twoCellAnchor>
  <xdr:twoCellAnchor>
    <xdr:from>
      <xdr:col>5</xdr:col>
      <xdr:colOff>246519</xdr:colOff>
      <xdr:row>15</xdr:row>
      <xdr:rowOff>192835</xdr:rowOff>
    </xdr:from>
    <xdr:to>
      <xdr:col>6</xdr:col>
      <xdr:colOff>12695</xdr:colOff>
      <xdr:row>16</xdr:row>
      <xdr:rowOff>184897</xdr:rowOff>
    </xdr:to>
    <xdr:sp macro="" textlink="">
      <xdr:nvSpPr>
        <xdr:cNvPr id="27" name="สี่เหลี่ยมผืนผ้า 26">
          <a:extLst>
            <a:ext uri="{FF2B5EF4-FFF2-40B4-BE49-F238E27FC236}">
              <a16:creationId xmlns:a16="http://schemas.microsoft.com/office/drawing/2014/main" id="{5835F00E-4F30-402C-B99B-44694990E34B}"/>
            </a:ext>
          </a:extLst>
        </xdr:cNvPr>
        <xdr:cNvSpPr/>
      </xdr:nvSpPr>
      <xdr:spPr>
        <a:xfrm>
          <a:off x="2136279" y="3705655"/>
          <a:ext cx="101456" cy="22066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4</a:t>
          </a:r>
        </a:p>
      </xdr:txBody>
    </xdr:sp>
    <xdr:clientData/>
  </xdr:twoCellAnchor>
  <xdr:twoCellAnchor>
    <xdr:from>
      <xdr:col>6</xdr:col>
      <xdr:colOff>198278</xdr:colOff>
      <xdr:row>15</xdr:row>
      <xdr:rowOff>183175</xdr:rowOff>
    </xdr:from>
    <xdr:to>
      <xdr:col>6</xdr:col>
      <xdr:colOff>332621</xdr:colOff>
      <xdr:row>16</xdr:row>
      <xdr:rowOff>168070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7A309790-1A10-486D-9B82-6AB548168868}"/>
            </a:ext>
          </a:extLst>
        </xdr:cNvPr>
        <xdr:cNvSpPr/>
      </xdr:nvSpPr>
      <xdr:spPr>
        <a:xfrm>
          <a:off x="2423318" y="3695995"/>
          <a:ext cx="134343" cy="21349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5</a:t>
          </a:r>
        </a:p>
      </xdr:txBody>
    </xdr:sp>
    <xdr:clientData/>
  </xdr:twoCellAnchor>
  <xdr:twoCellAnchor>
    <xdr:from>
      <xdr:col>2</xdr:col>
      <xdr:colOff>226392</xdr:colOff>
      <xdr:row>16</xdr:row>
      <xdr:rowOff>186765</xdr:rowOff>
    </xdr:from>
    <xdr:to>
      <xdr:col>3</xdr:col>
      <xdr:colOff>407</xdr:colOff>
      <xdr:row>17</xdr:row>
      <xdr:rowOff>178828</xdr:rowOff>
    </xdr:to>
    <xdr:sp macro="" textlink="">
      <xdr:nvSpPr>
        <xdr:cNvPr id="29" name="สี่เหลี่ยมผืนผ้า 28">
          <a:extLst>
            <a:ext uri="{FF2B5EF4-FFF2-40B4-BE49-F238E27FC236}">
              <a16:creationId xmlns:a16="http://schemas.microsoft.com/office/drawing/2014/main" id="{CA45596D-F157-494D-A8E4-37B9BFBBB97E}"/>
            </a:ext>
          </a:extLst>
        </xdr:cNvPr>
        <xdr:cNvSpPr/>
      </xdr:nvSpPr>
      <xdr:spPr>
        <a:xfrm>
          <a:off x="1079832" y="3928185"/>
          <a:ext cx="124535" cy="22066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1</a:t>
          </a:r>
        </a:p>
      </xdr:txBody>
    </xdr:sp>
    <xdr:clientData/>
  </xdr:twoCellAnchor>
  <xdr:twoCellAnchor>
    <xdr:from>
      <xdr:col>3</xdr:col>
      <xdr:colOff>237646</xdr:colOff>
      <xdr:row>16</xdr:row>
      <xdr:rowOff>192834</xdr:rowOff>
    </xdr:from>
    <xdr:to>
      <xdr:col>4</xdr:col>
      <xdr:colOff>11660</xdr:colOff>
      <xdr:row>17</xdr:row>
      <xdr:rowOff>184897</xdr:rowOff>
    </xdr:to>
    <xdr:sp macro="" textlink="">
      <xdr:nvSpPr>
        <xdr:cNvPr id="30" name="สี่เหลี่ยมผืนผ้า 29">
          <a:extLst>
            <a:ext uri="{FF2B5EF4-FFF2-40B4-BE49-F238E27FC236}">
              <a16:creationId xmlns:a16="http://schemas.microsoft.com/office/drawing/2014/main" id="{FE3DE627-7777-477C-9AE0-3DBA872075C1}"/>
            </a:ext>
          </a:extLst>
        </xdr:cNvPr>
        <xdr:cNvSpPr/>
      </xdr:nvSpPr>
      <xdr:spPr>
        <a:xfrm>
          <a:off x="1441606" y="3934254"/>
          <a:ext cx="124534" cy="22066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2</a:t>
          </a:r>
        </a:p>
      </xdr:txBody>
    </xdr:sp>
    <xdr:clientData/>
  </xdr:twoCellAnchor>
  <xdr:twoCellAnchor>
    <xdr:from>
      <xdr:col>4</xdr:col>
      <xdr:colOff>218091</xdr:colOff>
      <xdr:row>17</xdr:row>
      <xdr:rowOff>190992</xdr:rowOff>
    </xdr:from>
    <xdr:to>
      <xdr:col>5</xdr:col>
      <xdr:colOff>2775</xdr:colOff>
      <xdr:row>18</xdr:row>
      <xdr:rowOff>183056</xdr:rowOff>
    </xdr:to>
    <xdr:sp macro="" textlink="">
      <xdr:nvSpPr>
        <xdr:cNvPr id="31" name="สี่เหลี่ยมผืนผ้า 30">
          <a:extLst>
            <a:ext uri="{FF2B5EF4-FFF2-40B4-BE49-F238E27FC236}">
              <a16:creationId xmlns:a16="http://schemas.microsoft.com/office/drawing/2014/main" id="{6F849C45-4182-49EF-98F4-DC8F658F199F}"/>
            </a:ext>
          </a:extLst>
        </xdr:cNvPr>
        <xdr:cNvSpPr/>
      </xdr:nvSpPr>
      <xdr:spPr>
        <a:xfrm>
          <a:off x="1772571" y="4161012"/>
          <a:ext cx="119964" cy="2206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3</a:t>
          </a:r>
        </a:p>
      </xdr:txBody>
    </xdr:sp>
    <xdr:clientData/>
  </xdr:twoCellAnchor>
  <xdr:twoCellAnchor>
    <xdr:from>
      <xdr:col>7</xdr:col>
      <xdr:colOff>206444</xdr:colOff>
      <xdr:row>18</xdr:row>
      <xdr:rowOff>188996</xdr:rowOff>
    </xdr:from>
    <xdr:to>
      <xdr:col>7</xdr:col>
      <xdr:colOff>340915</xdr:colOff>
      <xdr:row>19</xdr:row>
      <xdr:rowOff>188720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05A7FC07-1449-441C-A523-6CA3F4C89C4A}"/>
            </a:ext>
          </a:extLst>
        </xdr:cNvPr>
        <xdr:cNvSpPr/>
      </xdr:nvSpPr>
      <xdr:spPr>
        <a:xfrm>
          <a:off x="2782004" y="4387616"/>
          <a:ext cx="134471" cy="22832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5</a:t>
          </a:r>
        </a:p>
      </xdr:txBody>
    </xdr:sp>
    <xdr:clientData/>
  </xdr:twoCellAnchor>
  <xdr:twoCellAnchor>
    <xdr:from>
      <xdr:col>2</xdr:col>
      <xdr:colOff>236988</xdr:colOff>
      <xdr:row>21</xdr:row>
      <xdr:rowOff>184887</xdr:rowOff>
    </xdr:from>
    <xdr:to>
      <xdr:col>3</xdr:col>
      <xdr:colOff>11002</xdr:colOff>
      <xdr:row>22</xdr:row>
      <xdr:rowOff>176949</xdr:rowOff>
    </xdr:to>
    <xdr:sp macro="" textlink="">
      <xdr:nvSpPr>
        <xdr:cNvPr id="33" name="สี่เหลี่ยมผืนผ้า 32">
          <a:extLst>
            <a:ext uri="{FF2B5EF4-FFF2-40B4-BE49-F238E27FC236}">
              <a16:creationId xmlns:a16="http://schemas.microsoft.com/office/drawing/2014/main" id="{ACE86513-935D-41D8-8BAD-FFA013602A25}"/>
            </a:ext>
          </a:extLst>
        </xdr:cNvPr>
        <xdr:cNvSpPr/>
      </xdr:nvSpPr>
      <xdr:spPr>
        <a:xfrm>
          <a:off x="1090428" y="5069307"/>
          <a:ext cx="124534" cy="22066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1</a:t>
          </a:r>
        </a:p>
      </xdr:txBody>
    </xdr:sp>
    <xdr:clientData/>
  </xdr:twoCellAnchor>
  <xdr:twoCellAnchor>
    <xdr:from>
      <xdr:col>3</xdr:col>
      <xdr:colOff>226998</xdr:colOff>
      <xdr:row>19</xdr:row>
      <xdr:rowOff>188907</xdr:rowOff>
    </xdr:from>
    <xdr:to>
      <xdr:col>4</xdr:col>
      <xdr:colOff>1573</xdr:colOff>
      <xdr:row>20</xdr:row>
      <xdr:rowOff>180969</xdr:rowOff>
    </xdr:to>
    <xdr:sp macro="" textlink="">
      <xdr:nvSpPr>
        <xdr:cNvPr id="34" name="สี่เหลี่ยมผืนผ้า 33">
          <a:extLst>
            <a:ext uri="{FF2B5EF4-FFF2-40B4-BE49-F238E27FC236}">
              <a16:creationId xmlns:a16="http://schemas.microsoft.com/office/drawing/2014/main" id="{30726DEB-9217-42CD-A817-A08CF2A30575}"/>
            </a:ext>
          </a:extLst>
        </xdr:cNvPr>
        <xdr:cNvSpPr/>
      </xdr:nvSpPr>
      <xdr:spPr>
        <a:xfrm>
          <a:off x="1430958" y="4616127"/>
          <a:ext cx="125095" cy="22066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2</a:t>
          </a:r>
        </a:p>
      </xdr:txBody>
    </xdr:sp>
    <xdr:clientData/>
  </xdr:twoCellAnchor>
  <xdr:twoCellAnchor>
    <xdr:from>
      <xdr:col>4</xdr:col>
      <xdr:colOff>221920</xdr:colOff>
      <xdr:row>19</xdr:row>
      <xdr:rowOff>189801</xdr:rowOff>
    </xdr:from>
    <xdr:to>
      <xdr:col>4</xdr:col>
      <xdr:colOff>332485</xdr:colOff>
      <xdr:row>20</xdr:row>
      <xdr:rowOff>181863</xdr:rowOff>
    </xdr:to>
    <xdr:sp macro="" textlink="">
      <xdr:nvSpPr>
        <xdr:cNvPr id="35" name="สี่เหลี่ยมผืนผ้า 34">
          <a:extLst>
            <a:ext uri="{FF2B5EF4-FFF2-40B4-BE49-F238E27FC236}">
              <a16:creationId xmlns:a16="http://schemas.microsoft.com/office/drawing/2014/main" id="{6E45C6F5-B67F-422D-9E6A-20239E2647F6}"/>
            </a:ext>
          </a:extLst>
        </xdr:cNvPr>
        <xdr:cNvSpPr/>
      </xdr:nvSpPr>
      <xdr:spPr>
        <a:xfrm>
          <a:off x="1776400" y="4617021"/>
          <a:ext cx="110565" cy="22066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3</a:t>
          </a:r>
        </a:p>
      </xdr:txBody>
    </xdr:sp>
    <xdr:clientData/>
  </xdr:twoCellAnchor>
  <xdr:twoCellAnchor>
    <xdr:from>
      <xdr:col>7</xdr:col>
      <xdr:colOff>239368</xdr:colOff>
      <xdr:row>19</xdr:row>
      <xdr:rowOff>187184</xdr:rowOff>
    </xdr:from>
    <xdr:to>
      <xdr:col>8</xdr:col>
      <xdr:colOff>12717</xdr:colOff>
      <xdr:row>20</xdr:row>
      <xdr:rowOff>179246</xdr:rowOff>
    </xdr:to>
    <xdr:sp macro="" textlink="">
      <xdr:nvSpPr>
        <xdr:cNvPr id="36" name="สี่เหลี่ยมผืนผ้า 35">
          <a:extLst>
            <a:ext uri="{FF2B5EF4-FFF2-40B4-BE49-F238E27FC236}">
              <a16:creationId xmlns:a16="http://schemas.microsoft.com/office/drawing/2014/main" id="{99E17EBE-65C3-4C34-8FC2-7C57BC167F07}"/>
            </a:ext>
          </a:extLst>
        </xdr:cNvPr>
        <xdr:cNvSpPr/>
      </xdr:nvSpPr>
      <xdr:spPr>
        <a:xfrm>
          <a:off x="2814928" y="4614404"/>
          <a:ext cx="123869" cy="22066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5</a:t>
          </a:r>
        </a:p>
      </xdr:txBody>
    </xdr:sp>
    <xdr:clientData/>
  </xdr:twoCellAnchor>
  <xdr:twoCellAnchor>
    <xdr:from>
      <xdr:col>5</xdr:col>
      <xdr:colOff>220332</xdr:colOff>
      <xdr:row>19</xdr:row>
      <xdr:rowOff>175483</xdr:rowOff>
    </xdr:from>
    <xdr:to>
      <xdr:col>6</xdr:col>
      <xdr:colOff>35</xdr:colOff>
      <xdr:row>20</xdr:row>
      <xdr:rowOff>159884</xdr:rowOff>
    </xdr:to>
    <xdr:sp macro="" textlink="">
      <xdr:nvSpPr>
        <xdr:cNvPr id="37" name="สี่เหลี่ยมผืนผ้า 36">
          <a:extLst>
            <a:ext uri="{FF2B5EF4-FFF2-40B4-BE49-F238E27FC236}">
              <a16:creationId xmlns:a16="http://schemas.microsoft.com/office/drawing/2014/main" id="{A1819D86-512F-481A-9BFB-913B91E9BEF8}"/>
            </a:ext>
          </a:extLst>
        </xdr:cNvPr>
        <xdr:cNvSpPr/>
      </xdr:nvSpPr>
      <xdr:spPr>
        <a:xfrm>
          <a:off x="2110092" y="4602703"/>
          <a:ext cx="114983" cy="213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4</a:t>
          </a:r>
        </a:p>
      </xdr:txBody>
    </xdr:sp>
    <xdr:clientData/>
  </xdr:twoCellAnchor>
  <xdr:twoCellAnchor>
    <xdr:from>
      <xdr:col>2</xdr:col>
      <xdr:colOff>234442</xdr:colOff>
      <xdr:row>20</xdr:row>
      <xdr:rowOff>190488</xdr:rowOff>
    </xdr:from>
    <xdr:to>
      <xdr:col>3</xdr:col>
      <xdr:colOff>9750</xdr:colOff>
      <xdr:row>21</xdr:row>
      <xdr:rowOff>182551</xdr:rowOff>
    </xdr:to>
    <xdr:sp macro="" textlink="">
      <xdr:nvSpPr>
        <xdr:cNvPr id="38" name="สี่เหลี่ยมผืนผ้า 37">
          <a:extLst>
            <a:ext uri="{FF2B5EF4-FFF2-40B4-BE49-F238E27FC236}">
              <a16:creationId xmlns:a16="http://schemas.microsoft.com/office/drawing/2014/main" id="{5D2D6A6F-4126-4AF1-B60B-0E9446C4333E}"/>
            </a:ext>
          </a:extLst>
        </xdr:cNvPr>
        <xdr:cNvSpPr/>
      </xdr:nvSpPr>
      <xdr:spPr>
        <a:xfrm>
          <a:off x="1087882" y="4846308"/>
          <a:ext cx="125828" cy="22066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1</a:t>
          </a:r>
        </a:p>
      </xdr:txBody>
    </xdr:sp>
    <xdr:clientData/>
  </xdr:twoCellAnchor>
  <xdr:twoCellAnchor>
    <xdr:from>
      <xdr:col>3</xdr:col>
      <xdr:colOff>219107</xdr:colOff>
      <xdr:row>20</xdr:row>
      <xdr:rowOff>214585</xdr:rowOff>
    </xdr:from>
    <xdr:to>
      <xdr:col>4</xdr:col>
      <xdr:colOff>2</xdr:colOff>
      <xdr:row>21</xdr:row>
      <xdr:rowOff>165337</xdr:rowOff>
    </xdr:to>
    <xdr:sp macro="" textlink="">
      <xdr:nvSpPr>
        <xdr:cNvPr id="39" name="สี่เหลี่ยมผืนผ้า 38">
          <a:extLst>
            <a:ext uri="{FF2B5EF4-FFF2-40B4-BE49-F238E27FC236}">
              <a16:creationId xmlns:a16="http://schemas.microsoft.com/office/drawing/2014/main" id="{1E88AF24-3037-4A06-80F2-97DA9C24F046}"/>
            </a:ext>
          </a:extLst>
        </xdr:cNvPr>
        <xdr:cNvSpPr/>
      </xdr:nvSpPr>
      <xdr:spPr>
        <a:xfrm>
          <a:off x="1423067" y="4870405"/>
          <a:ext cx="131415" cy="17935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2</a:t>
          </a:r>
        </a:p>
      </xdr:txBody>
    </xdr:sp>
    <xdr:clientData/>
  </xdr:twoCellAnchor>
  <xdr:twoCellAnchor>
    <xdr:from>
      <xdr:col>4</xdr:col>
      <xdr:colOff>228585</xdr:colOff>
      <xdr:row>20</xdr:row>
      <xdr:rowOff>185721</xdr:rowOff>
    </xdr:from>
    <xdr:to>
      <xdr:col>5</xdr:col>
      <xdr:colOff>3160</xdr:colOff>
      <xdr:row>21</xdr:row>
      <xdr:rowOff>177784</xdr:rowOff>
    </xdr:to>
    <xdr:sp macro="" textlink="">
      <xdr:nvSpPr>
        <xdr:cNvPr id="40" name="สี่เหลี่ยมผืนผ้า 39">
          <a:extLst>
            <a:ext uri="{FF2B5EF4-FFF2-40B4-BE49-F238E27FC236}">
              <a16:creationId xmlns:a16="http://schemas.microsoft.com/office/drawing/2014/main" id="{12089DC5-1C9D-4CCC-9812-31491F58F9C1}"/>
            </a:ext>
          </a:extLst>
        </xdr:cNvPr>
        <xdr:cNvSpPr/>
      </xdr:nvSpPr>
      <xdr:spPr>
        <a:xfrm>
          <a:off x="1783065" y="4841541"/>
          <a:ext cx="109855" cy="22066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3</a:t>
          </a:r>
        </a:p>
      </xdr:txBody>
    </xdr:sp>
    <xdr:clientData/>
  </xdr:twoCellAnchor>
  <xdr:twoCellAnchor>
    <xdr:from>
      <xdr:col>5</xdr:col>
      <xdr:colOff>197812</xdr:colOff>
      <xdr:row>20</xdr:row>
      <xdr:rowOff>198431</xdr:rowOff>
    </xdr:from>
    <xdr:to>
      <xdr:col>5</xdr:col>
      <xdr:colOff>324812</xdr:colOff>
      <xdr:row>21</xdr:row>
      <xdr:rowOff>190494</xdr:rowOff>
    </xdr:to>
    <xdr:sp macro="" textlink="">
      <xdr:nvSpPr>
        <xdr:cNvPr id="41" name="สี่เหลี่ยมผืนผ้า 40">
          <a:extLst>
            <a:ext uri="{FF2B5EF4-FFF2-40B4-BE49-F238E27FC236}">
              <a16:creationId xmlns:a16="http://schemas.microsoft.com/office/drawing/2014/main" id="{28A7A784-5143-4763-9594-066070B96DFF}"/>
            </a:ext>
          </a:extLst>
        </xdr:cNvPr>
        <xdr:cNvSpPr/>
      </xdr:nvSpPr>
      <xdr:spPr>
        <a:xfrm>
          <a:off x="2087572" y="4854251"/>
          <a:ext cx="127000" cy="22066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4</a:t>
          </a:r>
        </a:p>
      </xdr:txBody>
    </xdr:sp>
    <xdr:clientData/>
  </xdr:twoCellAnchor>
  <xdr:twoCellAnchor>
    <xdr:from>
      <xdr:col>6</xdr:col>
      <xdr:colOff>222274</xdr:colOff>
      <xdr:row>20</xdr:row>
      <xdr:rowOff>179324</xdr:rowOff>
    </xdr:from>
    <xdr:to>
      <xdr:col>6</xdr:col>
      <xdr:colOff>349274</xdr:colOff>
      <xdr:row>21</xdr:row>
      <xdr:rowOff>171387</xdr:rowOff>
    </xdr:to>
    <xdr:sp macro="" textlink="">
      <xdr:nvSpPr>
        <xdr:cNvPr id="42" name="สี่เหลี่ยมผืนผ้า 41">
          <a:extLst>
            <a:ext uri="{FF2B5EF4-FFF2-40B4-BE49-F238E27FC236}">
              <a16:creationId xmlns:a16="http://schemas.microsoft.com/office/drawing/2014/main" id="{DA1018EF-12FD-47BD-BDEA-BA1D41385F39}"/>
            </a:ext>
          </a:extLst>
        </xdr:cNvPr>
        <xdr:cNvSpPr/>
      </xdr:nvSpPr>
      <xdr:spPr>
        <a:xfrm>
          <a:off x="2447314" y="4835144"/>
          <a:ext cx="127000" cy="22066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5</a:t>
          </a:r>
        </a:p>
      </xdr:txBody>
    </xdr:sp>
    <xdr:clientData/>
  </xdr:twoCellAnchor>
  <xdr:twoCellAnchor>
    <xdr:from>
      <xdr:col>2</xdr:col>
      <xdr:colOff>221992</xdr:colOff>
      <xdr:row>22</xdr:row>
      <xdr:rowOff>183688</xdr:rowOff>
    </xdr:from>
    <xdr:to>
      <xdr:col>2</xdr:col>
      <xdr:colOff>348431</xdr:colOff>
      <xdr:row>23</xdr:row>
      <xdr:rowOff>175751</xdr:rowOff>
    </xdr:to>
    <xdr:sp macro="" textlink="">
      <xdr:nvSpPr>
        <xdr:cNvPr id="43" name="สี่เหลี่ยมผืนผ้า 42">
          <a:extLst>
            <a:ext uri="{FF2B5EF4-FFF2-40B4-BE49-F238E27FC236}">
              <a16:creationId xmlns:a16="http://schemas.microsoft.com/office/drawing/2014/main" id="{CB3DB18F-1286-4F90-A975-A91C00D856F0}"/>
            </a:ext>
          </a:extLst>
        </xdr:cNvPr>
        <xdr:cNvSpPr/>
      </xdr:nvSpPr>
      <xdr:spPr>
        <a:xfrm>
          <a:off x="1075432" y="5296708"/>
          <a:ext cx="126439" cy="22066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1</a:t>
          </a:r>
        </a:p>
      </xdr:txBody>
    </xdr:sp>
    <xdr:clientData/>
  </xdr:twoCellAnchor>
  <xdr:twoCellAnchor>
    <xdr:from>
      <xdr:col>3</xdr:col>
      <xdr:colOff>206355</xdr:colOff>
      <xdr:row>21</xdr:row>
      <xdr:rowOff>190492</xdr:rowOff>
    </xdr:from>
    <xdr:to>
      <xdr:col>3</xdr:col>
      <xdr:colOff>333355</xdr:colOff>
      <xdr:row>22</xdr:row>
      <xdr:rowOff>182554</xdr:rowOff>
    </xdr:to>
    <xdr:sp macro="" textlink="">
      <xdr:nvSpPr>
        <xdr:cNvPr id="44" name="สี่เหลี่ยมผืนผ้า 43">
          <a:extLst>
            <a:ext uri="{FF2B5EF4-FFF2-40B4-BE49-F238E27FC236}">
              <a16:creationId xmlns:a16="http://schemas.microsoft.com/office/drawing/2014/main" id="{194B7695-1A6A-4ED2-8451-16823EA7EB94}"/>
            </a:ext>
          </a:extLst>
        </xdr:cNvPr>
        <xdr:cNvSpPr/>
      </xdr:nvSpPr>
      <xdr:spPr>
        <a:xfrm>
          <a:off x="1410315" y="5074912"/>
          <a:ext cx="127000" cy="22066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2</a:t>
          </a:r>
        </a:p>
      </xdr:txBody>
    </xdr:sp>
    <xdr:clientData/>
  </xdr:twoCellAnchor>
  <xdr:twoCellAnchor>
    <xdr:from>
      <xdr:col>4</xdr:col>
      <xdr:colOff>223166</xdr:colOff>
      <xdr:row>21</xdr:row>
      <xdr:rowOff>195150</xdr:rowOff>
    </xdr:from>
    <xdr:to>
      <xdr:col>4</xdr:col>
      <xdr:colOff>350166</xdr:colOff>
      <xdr:row>22</xdr:row>
      <xdr:rowOff>187212</xdr:rowOff>
    </xdr:to>
    <xdr:sp macro="" textlink="">
      <xdr:nvSpPr>
        <xdr:cNvPr id="45" name="สี่เหลี่ยมผืนผ้า 44">
          <a:extLst>
            <a:ext uri="{FF2B5EF4-FFF2-40B4-BE49-F238E27FC236}">
              <a16:creationId xmlns:a16="http://schemas.microsoft.com/office/drawing/2014/main" id="{F986D46B-23A7-4007-9245-572E1AADD6A1}"/>
            </a:ext>
          </a:extLst>
        </xdr:cNvPr>
        <xdr:cNvSpPr/>
      </xdr:nvSpPr>
      <xdr:spPr>
        <a:xfrm>
          <a:off x="1777646" y="5079570"/>
          <a:ext cx="111760" cy="22066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3</a:t>
          </a:r>
        </a:p>
      </xdr:txBody>
    </xdr:sp>
    <xdr:clientData/>
  </xdr:twoCellAnchor>
  <xdr:twoCellAnchor>
    <xdr:from>
      <xdr:col>5</xdr:col>
      <xdr:colOff>210654</xdr:colOff>
      <xdr:row>21</xdr:row>
      <xdr:rowOff>198611</xdr:rowOff>
    </xdr:from>
    <xdr:to>
      <xdr:col>5</xdr:col>
      <xdr:colOff>318044</xdr:colOff>
      <xdr:row>22</xdr:row>
      <xdr:rowOff>190674</xdr:rowOff>
    </xdr:to>
    <xdr:sp macro="" textlink="">
      <xdr:nvSpPr>
        <xdr:cNvPr id="46" name="สี่เหลี่ยมผืนผ้า 45">
          <a:extLst>
            <a:ext uri="{FF2B5EF4-FFF2-40B4-BE49-F238E27FC236}">
              <a16:creationId xmlns:a16="http://schemas.microsoft.com/office/drawing/2014/main" id="{BD20D258-388C-49EC-A618-3048D036759A}"/>
            </a:ext>
          </a:extLst>
        </xdr:cNvPr>
        <xdr:cNvSpPr/>
      </xdr:nvSpPr>
      <xdr:spPr>
        <a:xfrm>
          <a:off x="2100414" y="5083031"/>
          <a:ext cx="107390" cy="22066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4</a:t>
          </a:r>
        </a:p>
      </xdr:txBody>
    </xdr:sp>
    <xdr:clientData/>
  </xdr:twoCellAnchor>
  <xdr:twoCellAnchor>
    <xdr:from>
      <xdr:col>7</xdr:col>
      <xdr:colOff>232516</xdr:colOff>
      <xdr:row>21</xdr:row>
      <xdr:rowOff>187831</xdr:rowOff>
    </xdr:from>
    <xdr:to>
      <xdr:col>8</xdr:col>
      <xdr:colOff>5865</xdr:colOff>
      <xdr:row>22</xdr:row>
      <xdr:rowOff>179894</xdr:rowOff>
    </xdr:to>
    <xdr:sp macro="" textlink="">
      <xdr:nvSpPr>
        <xdr:cNvPr id="47" name="สี่เหลี่ยมผืนผ้า 46">
          <a:extLst>
            <a:ext uri="{FF2B5EF4-FFF2-40B4-BE49-F238E27FC236}">
              <a16:creationId xmlns:a16="http://schemas.microsoft.com/office/drawing/2014/main" id="{A4F9EEBB-D503-4277-B7E9-EB720A6D64D4}"/>
            </a:ext>
          </a:extLst>
        </xdr:cNvPr>
        <xdr:cNvSpPr/>
      </xdr:nvSpPr>
      <xdr:spPr>
        <a:xfrm>
          <a:off x="2808076" y="5072251"/>
          <a:ext cx="123869" cy="22066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5</a:t>
          </a:r>
        </a:p>
      </xdr:txBody>
    </xdr:sp>
    <xdr:clientData/>
  </xdr:twoCellAnchor>
  <xdr:twoCellAnchor>
    <xdr:from>
      <xdr:col>2</xdr:col>
      <xdr:colOff>215043</xdr:colOff>
      <xdr:row>17</xdr:row>
      <xdr:rowOff>188006</xdr:rowOff>
    </xdr:from>
    <xdr:to>
      <xdr:col>2</xdr:col>
      <xdr:colOff>340750</xdr:colOff>
      <xdr:row>18</xdr:row>
      <xdr:rowOff>188003</xdr:rowOff>
    </xdr:to>
    <xdr:sp macro="" textlink="">
      <xdr:nvSpPr>
        <xdr:cNvPr id="48" name="สี่เหลี่ยมผืนผ้า 47">
          <a:extLst>
            <a:ext uri="{FF2B5EF4-FFF2-40B4-BE49-F238E27FC236}">
              <a16:creationId xmlns:a16="http://schemas.microsoft.com/office/drawing/2014/main" id="{480074E0-7C04-48C2-953F-7F844358C2A5}"/>
            </a:ext>
          </a:extLst>
        </xdr:cNvPr>
        <xdr:cNvSpPr/>
      </xdr:nvSpPr>
      <xdr:spPr>
        <a:xfrm>
          <a:off x="1068483" y="4158026"/>
          <a:ext cx="125707" cy="22859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1</a:t>
          </a:r>
        </a:p>
      </xdr:txBody>
    </xdr:sp>
    <xdr:clientData/>
  </xdr:twoCellAnchor>
  <xdr:twoCellAnchor>
    <xdr:from>
      <xdr:col>3</xdr:col>
      <xdr:colOff>234560</xdr:colOff>
      <xdr:row>17</xdr:row>
      <xdr:rowOff>174523</xdr:rowOff>
    </xdr:from>
    <xdr:to>
      <xdr:col>4</xdr:col>
      <xdr:colOff>7177</xdr:colOff>
      <xdr:row>18</xdr:row>
      <xdr:rowOff>158925</xdr:rowOff>
    </xdr:to>
    <xdr:sp macro="" textlink="">
      <xdr:nvSpPr>
        <xdr:cNvPr id="49" name="สี่เหลี่ยมผืนผ้า 48">
          <a:extLst>
            <a:ext uri="{FF2B5EF4-FFF2-40B4-BE49-F238E27FC236}">
              <a16:creationId xmlns:a16="http://schemas.microsoft.com/office/drawing/2014/main" id="{15E112FC-F796-4E9F-B38C-CDFC8FB1CE08}"/>
            </a:ext>
          </a:extLst>
        </xdr:cNvPr>
        <xdr:cNvSpPr/>
      </xdr:nvSpPr>
      <xdr:spPr>
        <a:xfrm>
          <a:off x="1438520" y="4144543"/>
          <a:ext cx="123137" cy="21300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2</a:t>
          </a:r>
        </a:p>
      </xdr:txBody>
    </xdr:sp>
    <xdr:clientData/>
  </xdr:twoCellAnchor>
  <xdr:twoCellAnchor>
    <xdr:from>
      <xdr:col>4</xdr:col>
      <xdr:colOff>232631</xdr:colOff>
      <xdr:row>22</xdr:row>
      <xdr:rowOff>193701</xdr:rowOff>
    </xdr:from>
    <xdr:to>
      <xdr:col>5</xdr:col>
      <xdr:colOff>5231</xdr:colOff>
      <xdr:row>23</xdr:row>
      <xdr:rowOff>185761</xdr:rowOff>
    </xdr:to>
    <xdr:sp macro="" textlink="">
      <xdr:nvSpPr>
        <xdr:cNvPr id="50" name="สี่เหลี่ยมผืนผ้า 49">
          <a:extLst>
            <a:ext uri="{FF2B5EF4-FFF2-40B4-BE49-F238E27FC236}">
              <a16:creationId xmlns:a16="http://schemas.microsoft.com/office/drawing/2014/main" id="{171E5052-6B83-4FC6-BBA4-0CB7C0765123}"/>
            </a:ext>
          </a:extLst>
        </xdr:cNvPr>
        <xdr:cNvSpPr/>
      </xdr:nvSpPr>
      <xdr:spPr>
        <a:xfrm>
          <a:off x="1787111" y="5306721"/>
          <a:ext cx="107880" cy="2206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3</a:t>
          </a:r>
        </a:p>
      </xdr:txBody>
    </xdr:sp>
    <xdr:clientData/>
  </xdr:twoCellAnchor>
  <xdr:twoCellAnchor>
    <xdr:from>
      <xdr:col>7</xdr:col>
      <xdr:colOff>230767</xdr:colOff>
      <xdr:row>16</xdr:row>
      <xdr:rowOff>194376</xdr:rowOff>
    </xdr:from>
    <xdr:to>
      <xdr:col>7</xdr:col>
      <xdr:colOff>348242</xdr:colOff>
      <xdr:row>17</xdr:row>
      <xdr:rowOff>186436</xdr:rowOff>
    </xdr:to>
    <xdr:sp macro="" textlink="">
      <xdr:nvSpPr>
        <xdr:cNvPr id="51" name="สี่เหลี่ยมผืนผ้า 50">
          <a:extLst>
            <a:ext uri="{FF2B5EF4-FFF2-40B4-BE49-F238E27FC236}">
              <a16:creationId xmlns:a16="http://schemas.microsoft.com/office/drawing/2014/main" id="{4C5BECB8-5A9D-445D-B589-56B1FEE8E228}"/>
            </a:ext>
          </a:extLst>
        </xdr:cNvPr>
        <xdr:cNvSpPr/>
      </xdr:nvSpPr>
      <xdr:spPr>
        <a:xfrm>
          <a:off x="2806327" y="3935796"/>
          <a:ext cx="117475" cy="2206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4</a:t>
          </a:r>
        </a:p>
      </xdr:txBody>
    </xdr:sp>
    <xdr:clientData/>
  </xdr:twoCellAnchor>
  <xdr:twoCellAnchor>
    <xdr:from>
      <xdr:col>6</xdr:col>
      <xdr:colOff>223075</xdr:colOff>
      <xdr:row>23</xdr:row>
      <xdr:rowOff>206075</xdr:rowOff>
    </xdr:from>
    <xdr:to>
      <xdr:col>6</xdr:col>
      <xdr:colOff>350075</xdr:colOff>
      <xdr:row>24</xdr:row>
      <xdr:rowOff>198137</xdr:rowOff>
    </xdr:to>
    <xdr:sp macro="" textlink="">
      <xdr:nvSpPr>
        <xdr:cNvPr id="52" name="สี่เหลี่ยมผืนผ้า 51">
          <a:extLst>
            <a:ext uri="{FF2B5EF4-FFF2-40B4-BE49-F238E27FC236}">
              <a16:creationId xmlns:a16="http://schemas.microsoft.com/office/drawing/2014/main" id="{2609EEAB-946D-4D1E-B622-C0211A5306CF}"/>
            </a:ext>
          </a:extLst>
        </xdr:cNvPr>
        <xdr:cNvSpPr/>
      </xdr:nvSpPr>
      <xdr:spPr>
        <a:xfrm>
          <a:off x="2448115" y="5547695"/>
          <a:ext cx="127000" cy="22066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5</a:t>
          </a:r>
        </a:p>
      </xdr:txBody>
    </xdr:sp>
    <xdr:clientData/>
  </xdr:twoCellAnchor>
  <xdr:twoCellAnchor>
    <xdr:from>
      <xdr:col>2</xdr:col>
      <xdr:colOff>216723</xdr:colOff>
      <xdr:row>24</xdr:row>
      <xdr:rowOff>202664</xdr:rowOff>
    </xdr:from>
    <xdr:to>
      <xdr:col>2</xdr:col>
      <xdr:colOff>342430</xdr:colOff>
      <xdr:row>25</xdr:row>
      <xdr:rowOff>194727</xdr:rowOff>
    </xdr:to>
    <xdr:sp macro="" textlink="">
      <xdr:nvSpPr>
        <xdr:cNvPr id="53" name="สี่เหลี่ยมผืนผ้า 52">
          <a:extLst>
            <a:ext uri="{FF2B5EF4-FFF2-40B4-BE49-F238E27FC236}">
              <a16:creationId xmlns:a16="http://schemas.microsoft.com/office/drawing/2014/main" id="{E4FF60A4-EA4F-4793-B489-FFDFA0DD9011}"/>
            </a:ext>
          </a:extLst>
        </xdr:cNvPr>
        <xdr:cNvSpPr/>
      </xdr:nvSpPr>
      <xdr:spPr>
        <a:xfrm>
          <a:off x="1070163" y="5772884"/>
          <a:ext cx="125707" cy="22066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1</a:t>
          </a:r>
        </a:p>
      </xdr:txBody>
    </xdr:sp>
    <xdr:clientData/>
  </xdr:twoCellAnchor>
  <xdr:twoCellAnchor>
    <xdr:from>
      <xdr:col>3</xdr:col>
      <xdr:colOff>235956</xdr:colOff>
      <xdr:row>24</xdr:row>
      <xdr:rowOff>192818</xdr:rowOff>
    </xdr:from>
    <xdr:to>
      <xdr:col>4</xdr:col>
      <xdr:colOff>9970</xdr:colOff>
      <xdr:row>25</xdr:row>
      <xdr:rowOff>184881</xdr:rowOff>
    </xdr:to>
    <xdr:sp macro="" textlink="">
      <xdr:nvSpPr>
        <xdr:cNvPr id="54" name="สี่เหลี่ยมผืนผ้า 53">
          <a:extLst>
            <a:ext uri="{FF2B5EF4-FFF2-40B4-BE49-F238E27FC236}">
              <a16:creationId xmlns:a16="http://schemas.microsoft.com/office/drawing/2014/main" id="{BC88A4DD-A518-4EAD-8F19-90218A2E8FCF}"/>
            </a:ext>
          </a:extLst>
        </xdr:cNvPr>
        <xdr:cNvSpPr/>
      </xdr:nvSpPr>
      <xdr:spPr>
        <a:xfrm>
          <a:off x="1439916" y="5763038"/>
          <a:ext cx="124534" cy="22066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2</a:t>
          </a:r>
        </a:p>
      </xdr:txBody>
    </xdr:sp>
    <xdr:clientData/>
  </xdr:twoCellAnchor>
  <xdr:twoCellAnchor>
    <xdr:from>
      <xdr:col>4</xdr:col>
      <xdr:colOff>217706</xdr:colOff>
      <xdr:row>24</xdr:row>
      <xdr:rowOff>194313</xdr:rowOff>
    </xdr:from>
    <xdr:to>
      <xdr:col>4</xdr:col>
      <xdr:colOff>335181</xdr:colOff>
      <xdr:row>25</xdr:row>
      <xdr:rowOff>186376</xdr:rowOff>
    </xdr:to>
    <xdr:sp macro="" textlink="">
      <xdr:nvSpPr>
        <xdr:cNvPr id="55" name="สี่เหลี่ยมผืนผ้า 54">
          <a:extLst>
            <a:ext uri="{FF2B5EF4-FFF2-40B4-BE49-F238E27FC236}">
              <a16:creationId xmlns:a16="http://schemas.microsoft.com/office/drawing/2014/main" id="{9165A5CA-8761-4C6D-84C5-ED4C296A937A}"/>
            </a:ext>
          </a:extLst>
        </xdr:cNvPr>
        <xdr:cNvSpPr/>
      </xdr:nvSpPr>
      <xdr:spPr>
        <a:xfrm>
          <a:off x="1772186" y="5764533"/>
          <a:ext cx="117475" cy="22066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3</a:t>
          </a:r>
        </a:p>
      </xdr:txBody>
    </xdr:sp>
    <xdr:clientData/>
  </xdr:twoCellAnchor>
  <xdr:twoCellAnchor>
    <xdr:from>
      <xdr:col>5</xdr:col>
      <xdr:colOff>190483</xdr:colOff>
      <xdr:row>24</xdr:row>
      <xdr:rowOff>198433</xdr:rowOff>
    </xdr:from>
    <xdr:to>
      <xdr:col>5</xdr:col>
      <xdr:colOff>317483</xdr:colOff>
      <xdr:row>25</xdr:row>
      <xdr:rowOff>190496</xdr:rowOff>
    </xdr:to>
    <xdr:sp macro="" textlink="">
      <xdr:nvSpPr>
        <xdr:cNvPr id="56" name="สี่เหลี่ยมผืนผ้า 55">
          <a:extLst>
            <a:ext uri="{FF2B5EF4-FFF2-40B4-BE49-F238E27FC236}">
              <a16:creationId xmlns:a16="http://schemas.microsoft.com/office/drawing/2014/main" id="{D5502B43-F074-4506-8586-64FB3C4ED6C0}"/>
            </a:ext>
          </a:extLst>
        </xdr:cNvPr>
        <xdr:cNvSpPr/>
      </xdr:nvSpPr>
      <xdr:spPr>
        <a:xfrm>
          <a:off x="2080243" y="5768653"/>
          <a:ext cx="127000" cy="22066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4</a:t>
          </a:r>
        </a:p>
      </xdr:txBody>
    </xdr:sp>
    <xdr:clientData/>
  </xdr:twoCellAnchor>
  <xdr:twoCellAnchor>
    <xdr:from>
      <xdr:col>6</xdr:col>
      <xdr:colOff>204024</xdr:colOff>
      <xdr:row>24</xdr:row>
      <xdr:rowOff>196089</xdr:rowOff>
    </xdr:from>
    <xdr:to>
      <xdr:col>6</xdr:col>
      <xdr:colOff>331024</xdr:colOff>
      <xdr:row>25</xdr:row>
      <xdr:rowOff>188152</xdr:rowOff>
    </xdr:to>
    <xdr:sp macro="" textlink="">
      <xdr:nvSpPr>
        <xdr:cNvPr id="57" name="สี่เหลี่ยมผืนผ้า 56">
          <a:extLst>
            <a:ext uri="{FF2B5EF4-FFF2-40B4-BE49-F238E27FC236}">
              <a16:creationId xmlns:a16="http://schemas.microsoft.com/office/drawing/2014/main" id="{BEA10AF5-46B5-4741-91CA-FC4B952BC4F8}"/>
            </a:ext>
          </a:extLst>
        </xdr:cNvPr>
        <xdr:cNvSpPr/>
      </xdr:nvSpPr>
      <xdr:spPr>
        <a:xfrm>
          <a:off x="2429064" y="5766309"/>
          <a:ext cx="127000" cy="22066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5</a:t>
          </a:r>
        </a:p>
      </xdr:txBody>
    </xdr:sp>
    <xdr:clientData/>
  </xdr:twoCellAnchor>
  <xdr:twoCellAnchor>
    <xdr:from>
      <xdr:col>2</xdr:col>
      <xdr:colOff>229695</xdr:colOff>
      <xdr:row>25</xdr:row>
      <xdr:rowOff>198419</xdr:rowOff>
    </xdr:from>
    <xdr:to>
      <xdr:col>3</xdr:col>
      <xdr:colOff>3710</xdr:colOff>
      <xdr:row>26</xdr:row>
      <xdr:rowOff>190481</xdr:rowOff>
    </xdr:to>
    <xdr:sp macro="" textlink="">
      <xdr:nvSpPr>
        <xdr:cNvPr id="58" name="สี่เหลี่ยมผืนผ้า 57">
          <a:extLst>
            <a:ext uri="{FF2B5EF4-FFF2-40B4-BE49-F238E27FC236}">
              <a16:creationId xmlns:a16="http://schemas.microsoft.com/office/drawing/2014/main" id="{72292838-F257-4230-B0D0-EC7D443F7DD9}"/>
            </a:ext>
          </a:extLst>
        </xdr:cNvPr>
        <xdr:cNvSpPr/>
      </xdr:nvSpPr>
      <xdr:spPr>
        <a:xfrm>
          <a:off x="1083135" y="5997239"/>
          <a:ext cx="124535" cy="22066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1</a:t>
          </a:r>
        </a:p>
      </xdr:txBody>
    </xdr:sp>
    <xdr:clientData/>
  </xdr:twoCellAnchor>
  <xdr:twoCellAnchor>
    <xdr:from>
      <xdr:col>3</xdr:col>
      <xdr:colOff>234367</xdr:colOff>
      <xdr:row>25</xdr:row>
      <xdr:rowOff>195152</xdr:rowOff>
    </xdr:from>
    <xdr:to>
      <xdr:col>4</xdr:col>
      <xdr:colOff>8381</xdr:colOff>
      <xdr:row>26</xdr:row>
      <xdr:rowOff>187214</xdr:rowOff>
    </xdr:to>
    <xdr:sp macro="" textlink="">
      <xdr:nvSpPr>
        <xdr:cNvPr id="59" name="สี่เหลี่ยมผืนผ้า 58">
          <a:extLst>
            <a:ext uri="{FF2B5EF4-FFF2-40B4-BE49-F238E27FC236}">
              <a16:creationId xmlns:a16="http://schemas.microsoft.com/office/drawing/2014/main" id="{07A59652-A946-4FCB-A018-4303937417FC}"/>
            </a:ext>
          </a:extLst>
        </xdr:cNvPr>
        <xdr:cNvSpPr/>
      </xdr:nvSpPr>
      <xdr:spPr>
        <a:xfrm>
          <a:off x="1438327" y="5993972"/>
          <a:ext cx="124534" cy="22066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2</a:t>
          </a:r>
        </a:p>
      </xdr:txBody>
    </xdr:sp>
    <xdr:clientData/>
  </xdr:twoCellAnchor>
  <xdr:twoCellAnchor>
    <xdr:from>
      <xdr:col>4</xdr:col>
      <xdr:colOff>236143</xdr:colOff>
      <xdr:row>25</xdr:row>
      <xdr:rowOff>183064</xdr:rowOff>
    </xdr:from>
    <xdr:to>
      <xdr:col>5</xdr:col>
      <xdr:colOff>10157</xdr:colOff>
      <xdr:row>26</xdr:row>
      <xdr:rowOff>167959</xdr:rowOff>
    </xdr:to>
    <xdr:sp macro="" textlink="">
      <xdr:nvSpPr>
        <xdr:cNvPr id="60" name="สี่เหลี่ยมผืนผ้า 59">
          <a:extLst>
            <a:ext uri="{FF2B5EF4-FFF2-40B4-BE49-F238E27FC236}">
              <a16:creationId xmlns:a16="http://schemas.microsoft.com/office/drawing/2014/main" id="{DCE8B289-9798-4D26-BBF8-D30D5329610A}"/>
            </a:ext>
          </a:extLst>
        </xdr:cNvPr>
        <xdr:cNvSpPr/>
      </xdr:nvSpPr>
      <xdr:spPr>
        <a:xfrm>
          <a:off x="1790623" y="5981884"/>
          <a:ext cx="109294" cy="21349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3</a:t>
          </a:r>
        </a:p>
      </xdr:txBody>
    </xdr:sp>
    <xdr:clientData/>
  </xdr:twoCellAnchor>
  <xdr:twoCellAnchor>
    <xdr:from>
      <xdr:col>5</xdr:col>
      <xdr:colOff>217891</xdr:colOff>
      <xdr:row>25</xdr:row>
      <xdr:rowOff>180922</xdr:rowOff>
    </xdr:from>
    <xdr:to>
      <xdr:col>5</xdr:col>
      <xdr:colOff>328945</xdr:colOff>
      <xdr:row>26</xdr:row>
      <xdr:rowOff>165323</xdr:rowOff>
    </xdr:to>
    <xdr:sp macro="" textlink="">
      <xdr:nvSpPr>
        <xdr:cNvPr id="61" name="สี่เหลี่ยมผืนผ้า 60">
          <a:extLst>
            <a:ext uri="{FF2B5EF4-FFF2-40B4-BE49-F238E27FC236}">
              <a16:creationId xmlns:a16="http://schemas.microsoft.com/office/drawing/2014/main" id="{5FB0A65C-EB7B-4B98-8047-AEF1B15E3A91}"/>
            </a:ext>
          </a:extLst>
        </xdr:cNvPr>
        <xdr:cNvSpPr/>
      </xdr:nvSpPr>
      <xdr:spPr>
        <a:xfrm>
          <a:off x="2107651" y="5979742"/>
          <a:ext cx="111054" cy="213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4</a:t>
          </a:r>
        </a:p>
      </xdr:txBody>
    </xdr:sp>
    <xdr:clientData/>
  </xdr:twoCellAnchor>
  <xdr:twoCellAnchor>
    <xdr:from>
      <xdr:col>6</xdr:col>
      <xdr:colOff>233941</xdr:colOff>
      <xdr:row>25</xdr:row>
      <xdr:rowOff>200936</xdr:rowOff>
    </xdr:from>
    <xdr:to>
      <xdr:col>7</xdr:col>
      <xdr:colOff>9249</xdr:colOff>
      <xdr:row>26</xdr:row>
      <xdr:rowOff>192998</xdr:rowOff>
    </xdr:to>
    <xdr:sp macro="" textlink="">
      <xdr:nvSpPr>
        <xdr:cNvPr id="62" name="สี่เหลี่ยมผืนผ้า 61">
          <a:extLst>
            <a:ext uri="{FF2B5EF4-FFF2-40B4-BE49-F238E27FC236}">
              <a16:creationId xmlns:a16="http://schemas.microsoft.com/office/drawing/2014/main" id="{409C1CF2-58D4-4E97-9EEC-AA3A93CCF8C7}"/>
            </a:ext>
          </a:extLst>
        </xdr:cNvPr>
        <xdr:cNvSpPr/>
      </xdr:nvSpPr>
      <xdr:spPr>
        <a:xfrm>
          <a:off x="2458981" y="5999756"/>
          <a:ext cx="125828" cy="22066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5</a:t>
          </a:r>
        </a:p>
      </xdr:txBody>
    </xdr:sp>
    <xdr:clientData/>
  </xdr:twoCellAnchor>
  <xdr:twoCellAnchor>
    <xdr:from>
      <xdr:col>5</xdr:col>
      <xdr:colOff>221658</xdr:colOff>
      <xdr:row>23</xdr:row>
      <xdr:rowOff>189653</xdr:rowOff>
    </xdr:from>
    <xdr:to>
      <xdr:col>6</xdr:col>
      <xdr:colOff>11619</xdr:colOff>
      <xdr:row>24</xdr:row>
      <xdr:rowOff>189379</xdr:rowOff>
    </xdr:to>
    <xdr:sp macro="" textlink="">
      <xdr:nvSpPr>
        <xdr:cNvPr id="63" name="สี่เหลี่ยมผืนผ้า 62">
          <a:extLst>
            <a:ext uri="{FF2B5EF4-FFF2-40B4-BE49-F238E27FC236}">
              <a16:creationId xmlns:a16="http://schemas.microsoft.com/office/drawing/2014/main" id="{AD3A7ADD-4E0B-42AD-9E0D-101B6BC6ADF5}"/>
            </a:ext>
          </a:extLst>
        </xdr:cNvPr>
        <xdr:cNvSpPr/>
      </xdr:nvSpPr>
      <xdr:spPr>
        <a:xfrm>
          <a:off x="2111418" y="5531273"/>
          <a:ext cx="125241" cy="2283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4</a:t>
          </a:r>
        </a:p>
      </xdr:txBody>
    </xdr:sp>
    <xdr:clientData/>
  </xdr:twoCellAnchor>
  <xdr:twoCellAnchor>
    <xdr:from>
      <xdr:col>9</xdr:col>
      <xdr:colOff>971638</xdr:colOff>
      <xdr:row>8</xdr:row>
      <xdr:rowOff>41551</xdr:rowOff>
    </xdr:from>
    <xdr:to>
      <xdr:col>9</xdr:col>
      <xdr:colOff>1098638</xdr:colOff>
      <xdr:row>9</xdr:row>
      <xdr:rowOff>33614</xdr:rowOff>
    </xdr:to>
    <xdr:sp macro="" textlink="">
      <xdr:nvSpPr>
        <xdr:cNvPr id="64" name="สี่เหลี่ยมผืนผ้า 63">
          <a:extLst>
            <a:ext uri="{FF2B5EF4-FFF2-40B4-BE49-F238E27FC236}">
              <a16:creationId xmlns:a16="http://schemas.microsoft.com/office/drawing/2014/main" id="{798D7D6A-8460-43BD-8B56-2322BB3E267E}"/>
            </a:ext>
          </a:extLst>
        </xdr:cNvPr>
        <xdr:cNvSpPr/>
      </xdr:nvSpPr>
      <xdr:spPr>
        <a:xfrm>
          <a:off x="4248238" y="1954171"/>
          <a:ext cx="127000" cy="22066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th-TH"/>
        </a:p>
      </xdr:txBody>
    </xdr:sp>
    <xdr:clientData/>
  </xdr:twoCellAnchor>
  <xdr:twoCellAnchor editAs="oneCell">
    <xdr:from>
      <xdr:col>3</xdr:col>
      <xdr:colOff>38100</xdr:colOff>
      <xdr:row>10</xdr:row>
      <xdr:rowOff>7620</xdr:rowOff>
    </xdr:from>
    <xdr:to>
      <xdr:col>3</xdr:col>
      <xdr:colOff>160020</xdr:colOff>
      <xdr:row>10</xdr:row>
      <xdr:rowOff>205740</xdr:rowOff>
    </xdr:to>
    <xdr:pic>
      <xdr:nvPicPr>
        <xdr:cNvPr id="65" name="รูปภาพ 222">
          <a:extLst>
            <a:ext uri="{FF2B5EF4-FFF2-40B4-BE49-F238E27FC236}">
              <a16:creationId xmlns:a16="http://schemas.microsoft.com/office/drawing/2014/main" id="{4B18409F-5C4F-49A7-AEA0-0DF092ED5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060" y="2377440"/>
          <a:ext cx="1219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45720</xdr:colOff>
      <xdr:row>11</xdr:row>
      <xdr:rowOff>30480</xdr:rowOff>
    </xdr:from>
    <xdr:to>
      <xdr:col>3</xdr:col>
      <xdr:colOff>160020</xdr:colOff>
      <xdr:row>11</xdr:row>
      <xdr:rowOff>213360</xdr:rowOff>
    </xdr:to>
    <xdr:pic>
      <xdr:nvPicPr>
        <xdr:cNvPr id="66" name="รูปภาพ 223">
          <a:extLst>
            <a:ext uri="{FF2B5EF4-FFF2-40B4-BE49-F238E27FC236}">
              <a16:creationId xmlns:a16="http://schemas.microsoft.com/office/drawing/2014/main" id="{C58FC6D7-4CB9-4015-A79F-A1F884444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680" y="2628900"/>
          <a:ext cx="1143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</xdr:colOff>
      <xdr:row>13</xdr:row>
      <xdr:rowOff>7620</xdr:rowOff>
    </xdr:from>
    <xdr:to>
      <xdr:col>3</xdr:col>
      <xdr:colOff>160020</xdr:colOff>
      <xdr:row>13</xdr:row>
      <xdr:rowOff>220980</xdr:rowOff>
    </xdr:to>
    <xdr:pic>
      <xdr:nvPicPr>
        <xdr:cNvPr id="67" name="รูปภาพ 225">
          <a:extLst>
            <a:ext uri="{FF2B5EF4-FFF2-40B4-BE49-F238E27FC236}">
              <a16:creationId xmlns:a16="http://schemas.microsoft.com/office/drawing/2014/main" id="{E101DE62-620F-48A2-9E2E-A21739A9B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060" y="3063240"/>
          <a:ext cx="12192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30480</xdr:colOff>
      <xdr:row>15</xdr:row>
      <xdr:rowOff>7620</xdr:rowOff>
    </xdr:from>
    <xdr:to>
      <xdr:col>4</xdr:col>
      <xdr:colOff>152400</xdr:colOff>
      <xdr:row>15</xdr:row>
      <xdr:rowOff>220980</xdr:rowOff>
    </xdr:to>
    <xdr:pic>
      <xdr:nvPicPr>
        <xdr:cNvPr id="68" name="รูปภาพ 226">
          <a:extLst>
            <a:ext uri="{FF2B5EF4-FFF2-40B4-BE49-F238E27FC236}">
              <a16:creationId xmlns:a16="http://schemas.microsoft.com/office/drawing/2014/main" id="{72EF71A9-1C6D-4BAD-A8AE-D0BD616D9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960" y="3520440"/>
          <a:ext cx="12192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16</xdr:row>
      <xdr:rowOff>7620</xdr:rowOff>
    </xdr:from>
    <xdr:to>
      <xdr:col>4</xdr:col>
      <xdr:colOff>160020</xdr:colOff>
      <xdr:row>16</xdr:row>
      <xdr:rowOff>205740</xdr:rowOff>
    </xdr:to>
    <xdr:pic>
      <xdr:nvPicPr>
        <xdr:cNvPr id="69" name="รูปภาพ 227">
          <a:extLst>
            <a:ext uri="{FF2B5EF4-FFF2-40B4-BE49-F238E27FC236}">
              <a16:creationId xmlns:a16="http://schemas.microsoft.com/office/drawing/2014/main" id="{B491D79A-A980-4991-81EE-CF1B3A517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2580" y="3749040"/>
          <a:ext cx="1219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</xdr:colOff>
      <xdr:row>20</xdr:row>
      <xdr:rowOff>15240</xdr:rowOff>
    </xdr:from>
    <xdr:to>
      <xdr:col>6</xdr:col>
      <xdr:colOff>144780</xdr:colOff>
      <xdr:row>20</xdr:row>
      <xdr:rowOff>205740</xdr:rowOff>
    </xdr:to>
    <xdr:pic>
      <xdr:nvPicPr>
        <xdr:cNvPr id="70" name="รูปภาพ 230">
          <a:extLst>
            <a:ext uri="{FF2B5EF4-FFF2-40B4-BE49-F238E27FC236}">
              <a16:creationId xmlns:a16="http://schemas.microsoft.com/office/drawing/2014/main" id="{9BCB9B57-8B1B-4D60-8C19-C19E0071B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3140" y="4671060"/>
          <a:ext cx="10668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38100</xdr:colOff>
      <xdr:row>21</xdr:row>
      <xdr:rowOff>15240</xdr:rowOff>
    </xdr:from>
    <xdr:to>
      <xdr:col>7</xdr:col>
      <xdr:colOff>160020</xdr:colOff>
      <xdr:row>21</xdr:row>
      <xdr:rowOff>205740</xdr:rowOff>
    </xdr:to>
    <xdr:pic>
      <xdr:nvPicPr>
        <xdr:cNvPr id="71" name="รูปภาพ 231">
          <a:extLst>
            <a:ext uri="{FF2B5EF4-FFF2-40B4-BE49-F238E27FC236}">
              <a16:creationId xmlns:a16="http://schemas.microsoft.com/office/drawing/2014/main" id="{EE8C2E3F-E6EB-4EF9-AC45-99510F87C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3660" y="4899660"/>
          <a:ext cx="12192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15240</xdr:colOff>
      <xdr:row>24</xdr:row>
      <xdr:rowOff>30480</xdr:rowOff>
    </xdr:from>
    <xdr:to>
      <xdr:col>7</xdr:col>
      <xdr:colOff>144780</xdr:colOff>
      <xdr:row>24</xdr:row>
      <xdr:rowOff>220980</xdr:rowOff>
    </xdr:to>
    <xdr:pic>
      <xdr:nvPicPr>
        <xdr:cNvPr id="72" name="รูปภาพ 232">
          <a:extLst>
            <a:ext uri="{FF2B5EF4-FFF2-40B4-BE49-F238E27FC236}">
              <a16:creationId xmlns:a16="http://schemas.microsoft.com/office/drawing/2014/main" id="{CB4D7A26-2492-4CB6-B21F-C9468267E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5600700"/>
          <a:ext cx="12954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30480</xdr:colOff>
      <xdr:row>25</xdr:row>
      <xdr:rowOff>15240</xdr:rowOff>
    </xdr:from>
    <xdr:to>
      <xdr:col>7</xdr:col>
      <xdr:colOff>152400</xdr:colOff>
      <xdr:row>25</xdr:row>
      <xdr:rowOff>205740</xdr:rowOff>
    </xdr:to>
    <xdr:pic>
      <xdr:nvPicPr>
        <xdr:cNvPr id="73" name="รูปภาพ 233">
          <a:extLst>
            <a:ext uri="{FF2B5EF4-FFF2-40B4-BE49-F238E27FC236}">
              <a16:creationId xmlns:a16="http://schemas.microsoft.com/office/drawing/2014/main" id="{D3F3107B-DAAA-4EA9-90C8-ED36CD404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6040" y="5814060"/>
          <a:ext cx="12192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30480</xdr:colOff>
      <xdr:row>26</xdr:row>
      <xdr:rowOff>15240</xdr:rowOff>
    </xdr:from>
    <xdr:to>
      <xdr:col>8</xdr:col>
      <xdr:colOff>152400</xdr:colOff>
      <xdr:row>26</xdr:row>
      <xdr:rowOff>213360</xdr:rowOff>
    </xdr:to>
    <xdr:pic>
      <xdr:nvPicPr>
        <xdr:cNvPr id="74" name="รูปภาพ 234">
          <a:extLst>
            <a:ext uri="{FF2B5EF4-FFF2-40B4-BE49-F238E27FC236}">
              <a16:creationId xmlns:a16="http://schemas.microsoft.com/office/drawing/2014/main" id="{60261259-113E-4707-B59F-95E621DC1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6560" y="6042660"/>
          <a:ext cx="1219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38100</xdr:colOff>
      <xdr:row>27</xdr:row>
      <xdr:rowOff>45720</xdr:rowOff>
    </xdr:from>
    <xdr:to>
      <xdr:col>8</xdr:col>
      <xdr:colOff>144780</xdr:colOff>
      <xdr:row>27</xdr:row>
      <xdr:rowOff>205740</xdr:rowOff>
    </xdr:to>
    <xdr:pic>
      <xdr:nvPicPr>
        <xdr:cNvPr id="75" name="รูปภาพ 236">
          <a:extLst>
            <a:ext uri="{FF2B5EF4-FFF2-40B4-BE49-F238E27FC236}">
              <a16:creationId xmlns:a16="http://schemas.microsoft.com/office/drawing/2014/main" id="{D788C390-71DC-40EF-BB84-62D1E9262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4180" y="6301740"/>
          <a:ext cx="1066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235313</xdr:colOff>
      <xdr:row>11</xdr:row>
      <xdr:rowOff>199365</xdr:rowOff>
    </xdr:from>
    <xdr:to>
      <xdr:col>7</xdr:col>
      <xdr:colOff>9328</xdr:colOff>
      <xdr:row>12</xdr:row>
      <xdr:rowOff>191429</xdr:rowOff>
    </xdr:to>
    <xdr:sp macro="" textlink="">
      <xdr:nvSpPr>
        <xdr:cNvPr id="76" name="สี่เหลี่ยมผืนผ้า 75">
          <a:extLst>
            <a:ext uri="{FF2B5EF4-FFF2-40B4-BE49-F238E27FC236}">
              <a16:creationId xmlns:a16="http://schemas.microsoft.com/office/drawing/2014/main" id="{C4DCFC68-1EA8-432D-8D42-7CA521F7E7F3}"/>
            </a:ext>
          </a:extLst>
        </xdr:cNvPr>
        <xdr:cNvSpPr/>
      </xdr:nvSpPr>
      <xdr:spPr>
        <a:xfrm>
          <a:off x="2460353" y="2797785"/>
          <a:ext cx="124535" cy="2206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5</a:t>
          </a:r>
        </a:p>
      </xdr:txBody>
    </xdr:sp>
    <xdr:clientData/>
  </xdr:twoCellAnchor>
  <xdr:twoCellAnchor>
    <xdr:from>
      <xdr:col>2</xdr:col>
      <xdr:colOff>235315</xdr:colOff>
      <xdr:row>11</xdr:row>
      <xdr:rowOff>204971</xdr:rowOff>
    </xdr:from>
    <xdr:to>
      <xdr:col>3</xdr:col>
      <xdr:colOff>9330</xdr:colOff>
      <xdr:row>12</xdr:row>
      <xdr:rowOff>189374</xdr:rowOff>
    </xdr:to>
    <xdr:sp macro="" textlink="">
      <xdr:nvSpPr>
        <xdr:cNvPr id="77" name="สี่เหลี่ยมผืนผ้า 76">
          <a:extLst>
            <a:ext uri="{FF2B5EF4-FFF2-40B4-BE49-F238E27FC236}">
              <a16:creationId xmlns:a16="http://schemas.microsoft.com/office/drawing/2014/main" id="{434DF096-AC49-4BCC-8C69-5F832AD451FC}"/>
            </a:ext>
          </a:extLst>
        </xdr:cNvPr>
        <xdr:cNvSpPr/>
      </xdr:nvSpPr>
      <xdr:spPr>
        <a:xfrm>
          <a:off x="1088755" y="2803391"/>
          <a:ext cx="124535" cy="21300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1</a:t>
          </a:r>
        </a:p>
      </xdr:txBody>
    </xdr:sp>
    <xdr:clientData/>
  </xdr:twoCellAnchor>
  <xdr:twoCellAnchor>
    <xdr:from>
      <xdr:col>3</xdr:col>
      <xdr:colOff>214059</xdr:colOff>
      <xdr:row>15</xdr:row>
      <xdr:rowOff>184990</xdr:rowOff>
    </xdr:from>
    <xdr:to>
      <xdr:col>3</xdr:col>
      <xdr:colOff>340498</xdr:colOff>
      <xdr:row>16</xdr:row>
      <xdr:rowOff>177050</xdr:rowOff>
    </xdr:to>
    <xdr:sp macro="" textlink="">
      <xdr:nvSpPr>
        <xdr:cNvPr id="78" name="สี่เหลี่ยมผืนผ้า 77">
          <a:extLst>
            <a:ext uri="{FF2B5EF4-FFF2-40B4-BE49-F238E27FC236}">
              <a16:creationId xmlns:a16="http://schemas.microsoft.com/office/drawing/2014/main" id="{090DCEC3-CC2F-4A0C-8EC8-32EEDBC0E8D6}"/>
            </a:ext>
          </a:extLst>
        </xdr:cNvPr>
        <xdr:cNvSpPr/>
      </xdr:nvSpPr>
      <xdr:spPr>
        <a:xfrm>
          <a:off x="1418019" y="3697810"/>
          <a:ext cx="126439" cy="2206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2</a:t>
          </a:r>
        </a:p>
      </xdr:txBody>
    </xdr:sp>
    <xdr:clientData/>
  </xdr:twoCellAnchor>
  <xdr:twoCellAnchor>
    <xdr:from>
      <xdr:col>4</xdr:col>
      <xdr:colOff>226628</xdr:colOff>
      <xdr:row>16</xdr:row>
      <xdr:rowOff>189599</xdr:rowOff>
    </xdr:from>
    <xdr:to>
      <xdr:col>4</xdr:col>
      <xdr:colOff>334018</xdr:colOff>
      <xdr:row>17</xdr:row>
      <xdr:rowOff>181661</xdr:rowOff>
    </xdr:to>
    <xdr:sp macro="" textlink="">
      <xdr:nvSpPr>
        <xdr:cNvPr id="79" name="สี่เหลี่ยมผืนผ้า 78">
          <a:extLst>
            <a:ext uri="{FF2B5EF4-FFF2-40B4-BE49-F238E27FC236}">
              <a16:creationId xmlns:a16="http://schemas.microsoft.com/office/drawing/2014/main" id="{8C67E70C-F01E-45DC-BAF3-1AF45ACF8370}"/>
            </a:ext>
          </a:extLst>
        </xdr:cNvPr>
        <xdr:cNvSpPr/>
      </xdr:nvSpPr>
      <xdr:spPr>
        <a:xfrm>
          <a:off x="1781108" y="3931019"/>
          <a:ext cx="107390" cy="22066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3</a:t>
          </a:r>
        </a:p>
      </xdr:txBody>
    </xdr:sp>
    <xdr:clientData/>
  </xdr:twoCellAnchor>
  <xdr:twoCellAnchor>
    <xdr:from>
      <xdr:col>6</xdr:col>
      <xdr:colOff>221025</xdr:colOff>
      <xdr:row>16</xdr:row>
      <xdr:rowOff>204916</xdr:rowOff>
    </xdr:from>
    <xdr:to>
      <xdr:col>6</xdr:col>
      <xdr:colOff>347465</xdr:colOff>
      <xdr:row>17</xdr:row>
      <xdr:rowOff>189317</xdr:rowOff>
    </xdr:to>
    <xdr:sp macro="" textlink="">
      <xdr:nvSpPr>
        <xdr:cNvPr id="80" name="สี่เหลี่ยมผืนผ้า 79">
          <a:extLst>
            <a:ext uri="{FF2B5EF4-FFF2-40B4-BE49-F238E27FC236}">
              <a16:creationId xmlns:a16="http://schemas.microsoft.com/office/drawing/2014/main" id="{44E80FD9-D417-4098-9DB5-87A0E939708C}"/>
            </a:ext>
          </a:extLst>
        </xdr:cNvPr>
        <xdr:cNvSpPr/>
      </xdr:nvSpPr>
      <xdr:spPr>
        <a:xfrm>
          <a:off x="2446065" y="3946336"/>
          <a:ext cx="126440" cy="213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5</a:t>
          </a:r>
        </a:p>
      </xdr:txBody>
    </xdr:sp>
    <xdr:clientData/>
  </xdr:twoCellAnchor>
  <xdr:twoCellAnchor>
    <xdr:from>
      <xdr:col>9</xdr:col>
      <xdr:colOff>5603</xdr:colOff>
      <xdr:row>2</xdr:row>
      <xdr:rowOff>224117</xdr:rowOff>
    </xdr:from>
    <xdr:to>
      <xdr:col>9</xdr:col>
      <xdr:colOff>2697178</xdr:colOff>
      <xdr:row>34</xdr:row>
      <xdr:rowOff>273490</xdr:rowOff>
    </xdr:to>
    <xdr:sp macro="" textlink="">
      <xdr:nvSpPr>
        <xdr:cNvPr id="81" name="กล่องข้อความ 80">
          <a:extLst>
            <a:ext uri="{FF2B5EF4-FFF2-40B4-BE49-F238E27FC236}">
              <a16:creationId xmlns:a16="http://schemas.microsoft.com/office/drawing/2014/main" id="{9FB8B728-72EA-46AF-9DEA-2EB71205B9F6}"/>
            </a:ext>
          </a:extLst>
        </xdr:cNvPr>
        <xdr:cNvSpPr txBox="1"/>
      </xdr:nvSpPr>
      <xdr:spPr>
        <a:xfrm>
          <a:off x="3282203" y="765137"/>
          <a:ext cx="2691575" cy="7364573"/>
        </a:xfrm>
        <a:prstGeom prst="rect">
          <a:avLst/>
        </a:prstGeom>
        <a:noFill/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>
            <a:lnSpc>
              <a:spcPts val="1200"/>
            </a:lnSpc>
          </a:pPr>
          <a:r>
            <a:rPr lang="th-TH" sz="1100">
              <a:latin typeface="CordiaUPC" panose="020B0304020202020204" pitchFamily="34" charset="-34"/>
              <a:cs typeface="CordiaUPC" panose="020B0304020202020204" pitchFamily="34" charset="-34"/>
            </a:rPr>
            <a:t>13 พ.ค. ปฐมนิเทศนักเรียนปีการศึกษา</a:t>
          </a:r>
          <a:r>
            <a:rPr lang="th-TH" sz="1100" baseline="0">
              <a:latin typeface="CordiaUPC" panose="020B0304020202020204" pitchFamily="34" charset="-34"/>
              <a:cs typeface="CordiaUPC" panose="020B0304020202020204" pitchFamily="34" charset="-34"/>
            </a:rPr>
            <a:t>  2565</a:t>
          </a:r>
          <a:endParaRPr lang="th-TH" sz="1100">
            <a:latin typeface="CordiaUPC" panose="020B0304020202020204" pitchFamily="34" charset="-34"/>
            <a:cs typeface="CordiaUPC" panose="020B0304020202020204" pitchFamily="34" charset="-34"/>
          </a:endParaRPr>
        </a:p>
        <a:p>
          <a:pPr algn="l">
            <a:lnSpc>
              <a:spcPts val="1200"/>
            </a:lnSpc>
          </a:pPr>
          <a:r>
            <a:rPr lang="th-TH" sz="1100">
              <a:solidFill>
                <a:srgbClr val="0070C0"/>
              </a:solidFill>
              <a:latin typeface="CordiaUPC" panose="020B0304020202020204" pitchFamily="34" charset="-34"/>
              <a:cs typeface="CordiaUPC" panose="020B0304020202020204" pitchFamily="34" charset="-34"/>
            </a:rPr>
            <a:t>15  พ.ค. วันวิสาขบูชา</a:t>
          </a:r>
          <a:endParaRPr lang="th-TH" sz="1100" baseline="0">
            <a:solidFill>
              <a:srgbClr val="0070C0"/>
            </a:solidFill>
            <a:latin typeface="CordiaUPC" panose="020B0304020202020204" pitchFamily="34" charset="-34"/>
            <a:cs typeface="CordiaUPC" panose="020B0304020202020204" pitchFamily="34" charset="-34"/>
          </a:endParaRPr>
        </a:p>
        <a:p>
          <a:pPr algn="l">
            <a:lnSpc>
              <a:spcPts val="1200"/>
            </a:lnSpc>
          </a:pPr>
          <a:r>
            <a:rPr lang="th-TH" sz="1100" b="0">
              <a:solidFill>
                <a:srgbClr val="0070C0"/>
              </a:solidFill>
              <a:latin typeface="CordiaUPC" panose="020B0304020202020204" pitchFamily="34" charset="-34"/>
              <a:cs typeface="CordiaUPC" panose="020B0304020202020204" pitchFamily="34" charset="-34"/>
            </a:rPr>
            <a:t>16 พ.ค.</a:t>
          </a:r>
          <a:r>
            <a:rPr lang="th-TH" sz="1100" b="0" baseline="0">
              <a:solidFill>
                <a:srgbClr val="0070C0"/>
              </a:solidFill>
              <a:latin typeface="CordiaUPC" panose="020B0304020202020204" pitchFamily="34" charset="-34"/>
              <a:cs typeface="CordiaUPC" panose="020B0304020202020204" pitchFamily="34" charset="-34"/>
            </a:rPr>
            <a:t> หยุดชดเชยวันวิสาขบูชา</a:t>
          </a:r>
        </a:p>
        <a:p>
          <a:pPr algn="l">
            <a:lnSpc>
              <a:spcPts val="1200"/>
            </a:lnSpc>
          </a:pPr>
          <a:r>
            <a:rPr lang="th-TH" sz="1100" b="0" baseline="0">
              <a:latin typeface="CordiaUPC" panose="020B0304020202020204" pitchFamily="34" charset="-34"/>
              <a:cs typeface="CordiaUPC" panose="020B0304020202020204" pitchFamily="34" charset="-34"/>
            </a:rPr>
            <a:t>17 พ.ค. เปิดเรียน ภาคเรียนที่ 1/2565 (ใช้ตารางเรียนที่ 2)</a:t>
          </a:r>
        </a:p>
        <a:p>
          <a:pPr algn="l">
            <a:lnSpc>
              <a:spcPts val="1200"/>
            </a:lnSpc>
          </a:pPr>
          <a:r>
            <a:rPr lang="th-TH" sz="1100" b="0" baseline="0">
              <a:latin typeface="CordiaUPC" panose="020B0304020202020204" pitchFamily="34" charset="-34"/>
              <a:cs typeface="CordiaUPC" panose="020B0304020202020204" pitchFamily="34" charset="-34"/>
            </a:rPr>
            <a:t>28 พ.ค. ประชุมประจำเดือน 5/2565</a:t>
          </a:r>
        </a:p>
        <a:p>
          <a:pPr algn="l">
            <a:lnSpc>
              <a:spcPts val="1200"/>
            </a:lnSpc>
          </a:pPr>
          <a:r>
            <a:rPr lang="th-TH" sz="1100" b="0" baseline="0">
              <a:latin typeface="CordiaUPC" panose="020B0304020202020204" pitchFamily="34" charset="-34"/>
              <a:cs typeface="CordiaUPC" panose="020B0304020202020204" pitchFamily="34" charset="-34"/>
            </a:rPr>
            <a:t>17 พ.ค. - 30 มิ.ย. เปิดให้ นร.แก้ 0 ร มส. ปีการศึกษา 2564</a:t>
          </a:r>
          <a:endParaRPr lang="th-TH" sz="1100" b="0">
            <a:latin typeface="CordiaUPC" panose="020B0304020202020204" pitchFamily="34" charset="-34"/>
            <a:cs typeface="CordiaUPC" panose="020B0304020202020204" pitchFamily="34" charset="-34"/>
          </a:endParaRPr>
        </a:p>
        <a:p>
          <a:pPr algn="l">
            <a:lnSpc>
              <a:spcPts val="1200"/>
            </a:lnSpc>
          </a:pPr>
          <a:endParaRPr lang="th-TH" sz="1100">
            <a:latin typeface="CordiaUPC" panose="020B0304020202020204" pitchFamily="34" charset="-34"/>
            <a:cs typeface="CordiaUPC" panose="020B0304020202020204" pitchFamily="34" charset="-34"/>
          </a:endParaRPr>
        </a:p>
        <a:p>
          <a:pPr algn="l">
            <a:lnSpc>
              <a:spcPts val="1200"/>
            </a:lnSpc>
          </a:pPr>
          <a:endParaRPr lang="th-TH" sz="1100">
            <a:latin typeface="CordiaUPC" panose="020B0304020202020204" pitchFamily="34" charset="-34"/>
            <a:cs typeface="CordiaUPC" panose="020B0304020202020204" pitchFamily="34" charset="-34"/>
          </a:endParaRPr>
        </a:p>
        <a:p>
          <a:pPr>
            <a:lnSpc>
              <a:spcPts val="1200"/>
            </a:lnSpc>
          </a:pPr>
          <a:endParaRPr lang="th-TH" sz="1100" baseline="0">
            <a:solidFill>
              <a:schemeClr val="dk1"/>
            </a:solidFill>
            <a:effectLst/>
            <a:latin typeface="CordiaUPC" pitchFamily="34" charset="-34"/>
            <a:ea typeface="+mn-ea"/>
            <a:cs typeface="CordiaUPC" pitchFamily="34" charset="-34"/>
          </a:endParaRPr>
        </a:p>
        <a:p>
          <a:pPr>
            <a:lnSpc>
              <a:spcPts val="1200"/>
            </a:lnSpc>
          </a:pPr>
          <a:r>
            <a:rPr lang="th-TH" sz="1100" baseline="0">
              <a:solidFill>
                <a:schemeClr val="dk1"/>
              </a:solidFill>
              <a:effectLst/>
              <a:latin typeface="CordiaUPC" pitchFamily="34" charset="-34"/>
              <a:ea typeface="+mn-ea"/>
              <a:cs typeface="CordiaUPC" pitchFamily="34" charset="-34"/>
            </a:rPr>
            <a:t>3 มิ.ย. วันเฉลิมพระชนมพรรษาสมเด็จพระบรมราชินี</a:t>
          </a:r>
        </a:p>
        <a:p>
          <a:pPr>
            <a:lnSpc>
              <a:spcPts val="1200"/>
            </a:lnSpc>
          </a:pPr>
          <a:r>
            <a:rPr lang="th-TH" sz="1100" baseline="0">
              <a:solidFill>
                <a:schemeClr val="dk1"/>
              </a:solidFill>
              <a:effectLst/>
              <a:latin typeface="CordiaUPC" pitchFamily="34" charset="-34"/>
              <a:ea typeface="+mn-ea"/>
              <a:cs typeface="CordiaUPC" pitchFamily="34" charset="-34"/>
            </a:rPr>
            <a:t>4 มิ.ย. เลือกตั้งคณะกรรมการสภานักเรียน ปีการศึกษา 2565</a:t>
          </a:r>
        </a:p>
        <a:p>
          <a:pPr>
            <a:lnSpc>
              <a:spcPts val="1200"/>
            </a:lnSpc>
          </a:pPr>
          <a:r>
            <a:rPr lang="th-TH" sz="1100" baseline="0">
              <a:solidFill>
                <a:schemeClr val="dk1"/>
              </a:solidFill>
              <a:effectLst/>
              <a:latin typeface="CordiaUPC" pitchFamily="34" charset="-34"/>
              <a:ea typeface="+mn-ea"/>
              <a:cs typeface="CordiaUPC" pitchFamily="34" charset="-34"/>
            </a:rPr>
            <a:t>16 มิ.ย. พิธีไหว้ครู</a:t>
          </a:r>
        </a:p>
        <a:p>
          <a:pPr>
            <a:lnSpc>
              <a:spcPts val="1200"/>
            </a:lnSpc>
          </a:pPr>
          <a:r>
            <a:rPr lang="th-TH" sz="1100" baseline="0">
              <a:solidFill>
                <a:schemeClr val="dk1"/>
              </a:solidFill>
              <a:effectLst/>
              <a:latin typeface="CordiaUPC" pitchFamily="34" charset="-34"/>
              <a:ea typeface="+mn-ea"/>
              <a:cs typeface="CordiaUPC" pitchFamily="34" charset="-34"/>
            </a:rPr>
            <a:t>25 มิ.ย. ประชุมประจำเดือน 6/2565</a:t>
          </a:r>
        </a:p>
        <a:p>
          <a:pPr>
            <a:lnSpc>
              <a:spcPts val="1200"/>
            </a:lnSpc>
          </a:pPr>
          <a:endParaRPr lang="th-TH" sz="1100" baseline="0">
            <a:solidFill>
              <a:schemeClr val="dk1"/>
            </a:solidFill>
            <a:effectLst/>
            <a:latin typeface="CordiaUPC" pitchFamily="34" charset="-34"/>
            <a:ea typeface="+mn-ea"/>
            <a:cs typeface="CordiaUPC" pitchFamily="34" charset="-34"/>
          </a:endParaRPr>
        </a:p>
        <a:p>
          <a:pPr>
            <a:lnSpc>
              <a:spcPts val="1200"/>
            </a:lnSpc>
          </a:pPr>
          <a:endParaRPr lang="th-TH" sz="1100" baseline="0">
            <a:solidFill>
              <a:schemeClr val="dk1"/>
            </a:solidFill>
            <a:effectLst/>
            <a:latin typeface="CordiaUPC" pitchFamily="34" charset="-34"/>
            <a:ea typeface="+mn-ea"/>
            <a:cs typeface="CordiaUPC" pitchFamily="34" charset="-34"/>
          </a:endParaRPr>
        </a:p>
        <a:p>
          <a:pPr>
            <a:lnSpc>
              <a:spcPts val="1200"/>
            </a:lnSpc>
          </a:pPr>
          <a:r>
            <a:rPr lang="th-TH" sz="1100" baseline="0">
              <a:solidFill>
                <a:schemeClr val="dk1"/>
              </a:solidFill>
              <a:effectLst/>
              <a:latin typeface="CordiaUPC" pitchFamily="34" charset="-34"/>
              <a:ea typeface="+mn-ea"/>
              <a:cs typeface="CordiaUPC" pitchFamily="34" charset="-34"/>
            </a:rPr>
            <a:t>4 ก.ค. เลือกตั้งสภานักเรียน     </a:t>
          </a:r>
        </a:p>
        <a:p>
          <a:pPr>
            <a:lnSpc>
              <a:spcPts val="1200"/>
            </a:lnSpc>
          </a:pPr>
          <a:r>
            <a:rPr lang="th-TH" sz="1100" baseline="0">
              <a:solidFill>
                <a:schemeClr val="dk1"/>
              </a:solidFill>
              <a:effectLst/>
              <a:latin typeface="CordiaUPC" pitchFamily="34" charset="-34"/>
              <a:ea typeface="+mn-ea"/>
              <a:cs typeface="CordiaUPC" pitchFamily="34" charset="-34"/>
            </a:rPr>
            <a:t>9 ก.ค. กิจกรรมถวายเทียนพรรษา</a:t>
          </a:r>
          <a:endParaRPr lang="th-TH">
            <a:effectLst/>
            <a:latin typeface="CordiaUPC" pitchFamily="34" charset="-34"/>
            <a:cs typeface="CordiaUPC" pitchFamily="34" charset="-34"/>
          </a:endParaRPr>
        </a:p>
        <a:p>
          <a:pPr>
            <a:lnSpc>
              <a:spcPts val="1300"/>
            </a:lnSpc>
          </a:pPr>
          <a:r>
            <a:rPr lang="th-TH" sz="1100" baseline="0">
              <a:solidFill>
                <a:srgbClr val="0070C0"/>
              </a:solidFill>
              <a:effectLst/>
              <a:latin typeface="CordiaUPC" pitchFamily="34" charset="-34"/>
              <a:ea typeface="+mn-ea"/>
              <a:cs typeface="CordiaUPC" pitchFamily="34" charset="-34"/>
            </a:rPr>
            <a:t>10 - 17 ก.ค. หยุดเทศกาลเข้าพรรษา</a:t>
          </a:r>
        </a:p>
        <a:p>
          <a:pPr>
            <a:lnSpc>
              <a:spcPts val="1200"/>
            </a:lnSpc>
          </a:pPr>
          <a:r>
            <a:rPr lang="th-TH" sz="1100" baseline="0">
              <a:latin typeface="CordiaUPC" panose="020B0304020202020204" pitchFamily="34" charset="-34"/>
              <a:cs typeface="CordiaUPC" panose="020B0304020202020204" pitchFamily="34" charset="-34"/>
            </a:rPr>
            <a:t>13 ก.ค. วันอาสาฬหบูชา  14 ก.ค. วันเข้าพรรษา</a:t>
          </a:r>
        </a:p>
        <a:p>
          <a:pPr>
            <a:lnSpc>
              <a:spcPts val="1200"/>
            </a:lnSpc>
          </a:pPr>
          <a:r>
            <a:rPr lang="th-TH" sz="1100" baseline="0">
              <a:latin typeface="CordiaUPC" panose="020B0304020202020204" pitchFamily="34" charset="-34"/>
              <a:cs typeface="CordiaUPC" panose="020B0304020202020204" pitchFamily="34" charset="-34"/>
            </a:rPr>
            <a:t>18 ก.ค. เปิดเรียนปกติ(18-23 กค.สอบเก็บคะแนนกลางภาค)</a:t>
          </a:r>
        </a:p>
        <a:p>
          <a:pPr algn="l">
            <a:lnSpc>
              <a:spcPts val="1300"/>
            </a:lnSpc>
          </a:pPr>
          <a:r>
            <a:rPr lang="th-TH" sz="1100" baseline="0">
              <a:latin typeface="CordiaUPC" panose="020B0304020202020204" pitchFamily="34" charset="-34"/>
              <a:cs typeface="CordiaUPC" panose="020B0304020202020204" pitchFamily="34" charset="-34"/>
            </a:rPr>
            <a:t>28 ก.ค. วันเฉลิมพระชนมพรรษา  ร.10 / 29 ก.ค. วันภาษาไทยฯ</a:t>
          </a:r>
        </a:p>
        <a:p>
          <a:pPr algn="l">
            <a:lnSpc>
              <a:spcPts val="1300"/>
            </a:lnSpc>
          </a:pPr>
          <a:r>
            <a:rPr lang="th-TH" sz="1100" baseline="0">
              <a:solidFill>
                <a:srgbClr val="0070C0"/>
              </a:solidFill>
              <a:latin typeface="CordiaUPC" panose="020B0304020202020204" pitchFamily="34" charset="-34"/>
              <a:cs typeface="CordiaUPC" panose="020B0304020202020204" pitchFamily="34" charset="-34"/>
            </a:rPr>
            <a:t>29 ก.ค. หยุดกรณีพิเศษ</a:t>
          </a:r>
        </a:p>
        <a:p>
          <a:pPr algn="l">
            <a:lnSpc>
              <a:spcPts val="1300"/>
            </a:lnSpc>
          </a:pPr>
          <a:r>
            <a:rPr lang="th-TH" sz="1100" baseline="0">
              <a:solidFill>
                <a:srgbClr val="0070C0"/>
              </a:solidFill>
              <a:latin typeface="CordiaUPC" panose="020B0304020202020204" pitchFamily="34" charset="-34"/>
              <a:cs typeface="CordiaUPC" panose="020B0304020202020204" pitchFamily="34" charset="-34"/>
            </a:rPr>
            <a:t>30 ก.ค.หยุดชดเชยวันเฉลิมพระชนมพรรษา</a:t>
          </a:r>
        </a:p>
        <a:p>
          <a:pPr algn="l">
            <a:lnSpc>
              <a:spcPts val="1300"/>
            </a:lnSpc>
          </a:pPr>
          <a:r>
            <a:rPr lang="th-TH" sz="1100" i="1">
              <a:latin typeface="CordiaUPC" panose="020B0304020202020204" pitchFamily="34" charset="-34"/>
              <a:cs typeface="CordiaUPC" panose="020B0304020202020204" pitchFamily="34" charset="-34"/>
            </a:rPr>
            <a:t>                                      </a:t>
          </a:r>
        </a:p>
        <a:p>
          <a:pPr algn="l">
            <a:lnSpc>
              <a:spcPts val="1200"/>
            </a:lnSpc>
          </a:pPr>
          <a:r>
            <a:rPr lang="th-TH" sz="1100" i="1">
              <a:latin typeface="CordiaUPC" panose="020B0304020202020204" pitchFamily="34" charset="-34"/>
              <a:cs typeface="CordiaUPC" panose="020B0304020202020204" pitchFamily="34" charset="-34"/>
            </a:rPr>
            <a:t>6 ส.ค. ประชุมประจำเดือน 7/2565</a:t>
          </a:r>
        </a:p>
        <a:p>
          <a:pPr algn="l">
            <a:lnSpc>
              <a:spcPts val="1200"/>
            </a:lnSpc>
          </a:pPr>
          <a:r>
            <a:rPr lang="th-TH" sz="1100" i="1">
              <a:latin typeface="CordiaUPC" panose="020B0304020202020204" pitchFamily="34" charset="-34"/>
              <a:cs typeface="CordiaUPC" panose="020B0304020202020204" pitchFamily="34" charset="-34"/>
            </a:rPr>
            <a:t>7 ส.ค.  วันรพี  </a:t>
          </a:r>
        </a:p>
        <a:p>
          <a:pPr algn="l">
            <a:lnSpc>
              <a:spcPts val="1200"/>
            </a:lnSpc>
          </a:pPr>
          <a:r>
            <a:rPr lang="th-TH" sz="1100" i="1">
              <a:solidFill>
                <a:srgbClr val="0070C0"/>
              </a:solidFill>
              <a:latin typeface="CordiaUPC" panose="020B0304020202020204" pitchFamily="34" charset="-34"/>
              <a:cs typeface="CordiaUPC" panose="020B0304020202020204" pitchFamily="34" charset="-34"/>
            </a:rPr>
            <a:t>12 ส.ค. วันแม่แห่งชาติ (วันพระ)</a:t>
          </a:r>
        </a:p>
        <a:p>
          <a:pPr algn="l">
            <a:lnSpc>
              <a:spcPts val="1200"/>
            </a:lnSpc>
          </a:pPr>
          <a:r>
            <a:rPr lang="th-TH" sz="1100" i="1" baseline="0">
              <a:solidFill>
                <a:srgbClr val="0070C0"/>
              </a:solidFill>
              <a:latin typeface="CordiaUPC" panose="020B0304020202020204" pitchFamily="34" charset="-34"/>
              <a:cs typeface="CordiaUPC" panose="020B0304020202020204" pitchFamily="34" charset="-34"/>
            </a:rPr>
            <a:t>13 ส.ค. หยุดชดเชยวันแม่แห่งชาติ</a:t>
          </a:r>
        </a:p>
        <a:p>
          <a:pPr algn="l">
            <a:lnSpc>
              <a:spcPts val="1200"/>
            </a:lnSpc>
          </a:pPr>
          <a:r>
            <a:rPr lang="th-TH" sz="1100" i="1" baseline="0">
              <a:latin typeface="CordiaUPC" panose="020B0304020202020204" pitchFamily="34" charset="-34"/>
              <a:cs typeface="CordiaUPC" panose="020B0304020202020204" pitchFamily="34" charset="-34"/>
            </a:rPr>
            <a:t>18 ส.ค. วันวิทยาศาสตร์</a:t>
          </a:r>
        </a:p>
        <a:p>
          <a:pPr algn="l">
            <a:lnSpc>
              <a:spcPts val="1200"/>
            </a:lnSpc>
          </a:pPr>
          <a:r>
            <a:rPr lang="th-TH" sz="1100" i="1" baseline="0">
              <a:latin typeface="CordiaUPC" panose="020B0304020202020204" pitchFamily="34" charset="-34"/>
              <a:cs typeface="CordiaUPC" panose="020B0304020202020204" pitchFamily="34" charset="-34"/>
            </a:rPr>
            <a:t>27 ส.ค. ประชุมประจำเดือน 8/2564</a:t>
          </a:r>
        </a:p>
        <a:p>
          <a:pPr algn="l">
            <a:lnSpc>
              <a:spcPts val="1200"/>
            </a:lnSpc>
          </a:pPr>
          <a:endParaRPr lang="th-TH" sz="1100" baseline="0">
            <a:latin typeface="CordiaUPC" panose="020B0304020202020204" pitchFamily="34" charset="-34"/>
            <a:cs typeface="CordiaUPC" panose="020B0304020202020204" pitchFamily="34" charset="-34"/>
          </a:endParaRPr>
        </a:p>
        <a:p>
          <a:pPr algn="l">
            <a:lnSpc>
              <a:spcPts val="1200"/>
            </a:lnSpc>
          </a:pPr>
          <a:r>
            <a:rPr lang="th-TH" sz="1100" baseline="0">
              <a:latin typeface="CordiaUPC" panose="020B0304020202020204" pitchFamily="34" charset="-34"/>
              <a:cs typeface="CordiaUPC" panose="020B0304020202020204" pitchFamily="34" charset="-34"/>
            </a:rPr>
            <a:t>24 ก.ย. ประชุมประจำเดือน 9/2565</a:t>
          </a:r>
        </a:p>
        <a:p>
          <a:pPr algn="l">
            <a:lnSpc>
              <a:spcPts val="1200"/>
            </a:lnSpc>
          </a:pPr>
          <a:r>
            <a:rPr lang="th-TH" sz="1100" baseline="0">
              <a:latin typeface="CordiaUPC" panose="020B0304020202020204" pitchFamily="34" charset="-34"/>
              <a:cs typeface="CordiaUPC" panose="020B0304020202020204" pitchFamily="34" charset="-34"/>
            </a:rPr>
            <a:t>12 - 23 ก.ย. สัปดาห์ทำข้อสอบ ส่งข้อสอบ จัดเตรียมข้อสอบและ</a:t>
          </a:r>
        </a:p>
        <a:p>
          <a:pPr algn="l">
            <a:lnSpc>
              <a:spcPts val="1200"/>
            </a:lnSpc>
          </a:pPr>
          <a:r>
            <a:rPr lang="th-TH" sz="1100" baseline="0">
              <a:latin typeface="CordiaUPC" panose="020B0304020202020204" pitchFamily="34" charset="-34"/>
              <a:cs typeface="CordiaUPC" panose="020B0304020202020204" pitchFamily="34" charset="-34"/>
            </a:rPr>
            <a:t>                    อุปกรณ์พร้อมสอบปลายภาค 1/2565</a:t>
          </a:r>
        </a:p>
        <a:p>
          <a:pPr algn="l">
            <a:lnSpc>
              <a:spcPts val="1200"/>
            </a:lnSpc>
          </a:pPr>
          <a:r>
            <a:rPr lang="th-TH" sz="1100" i="0" baseline="0">
              <a:latin typeface="CordiaUPC" panose="020B0304020202020204" pitchFamily="34" charset="-34"/>
              <a:cs typeface="CordiaUPC" panose="020B0304020202020204" pitchFamily="34" charset="-34"/>
            </a:rPr>
            <a:t>26  27 28 ก.ย.สอบปลายภาค 1/2565</a:t>
          </a:r>
        </a:p>
        <a:p>
          <a:pPr algn="l">
            <a:lnSpc>
              <a:spcPts val="1200"/>
            </a:lnSpc>
          </a:pPr>
          <a:endParaRPr lang="th-TH" sz="1100" i="1" baseline="0">
            <a:latin typeface="CordiaUPC" panose="020B0304020202020204" pitchFamily="34" charset="-34"/>
            <a:cs typeface="CordiaUPC" panose="020B0304020202020204" pitchFamily="34" charset="-34"/>
          </a:endParaRPr>
        </a:p>
        <a:p>
          <a:pPr algn="l">
            <a:lnSpc>
              <a:spcPts val="1200"/>
            </a:lnSpc>
          </a:pPr>
          <a:endParaRPr lang="th-TH" sz="1100" i="1" baseline="0">
            <a:latin typeface="CordiaUPC" panose="020B0304020202020204" pitchFamily="34" charset="-34"/>
            <a:cs typeface="CordiaUPC" panose="020B0304020202020204" pitchFamily="34" charset="-34"/>
          </a:endParaRPr>
        </a:p>
        <a:p>
          <a:pPr algn="l">
            <a:lnSpc>
              <a:spcPts val="1200"/>
            </a:lnSpc>
          </a:pPr>
          <a:endParaRPr lang="th-TH" sz="1100" i="1" baseline="0">
            <a:latin typeface="CordiaUPC" panose="020B0304020202020204" pitchFamily="34" charset="-34"/>
            <a:cs typeface="CordiaUPC" panose="020B0304020202020204" pitchFamily="34" charset="-34"/>
          </a:endParaRPr>
        </a:p>
        <a:p>
          <a:pPr algn="l">
            <a:lnSpc>
              <a:spcPts val="1200"/>
            </a:lnSpc>
          </a:pPr>
          <a:endParaRPr lang="th-TH" sz="1100" i="1" baseline="0">
            <a:latin typeface="CordiaUPC" panose="020B0304020202020204" pitchFamily="34" charset="-34"/>
            <a:cs typeface="CordiaUPC" panose="020B0304020202020204" pitchFamily="34" charset="-34"/>
          </a:endParaRPr>
        </a:p>
        <a:p>
          <a:pPr algn="l">
            <a:lnSpc>
              <a:spcPts val="1200"/>
            </a:lnSpc>
          </a:pPr>
          <a:r>
            <a:rPr lang="th-TH" sz="1100" i="1" baseline="0">
              <a:latin typeface="CordiaUPC" panose="020B0304020202020204" pitchFamily="34" charset="-34"/>
              <a:cs typeface="CordiaUPC" panose="020B0304020202020204" pitchFamily="34" charset="-34"/>
            </a:rPr>
            <a:t>12 ต.ค. ครูกรอกเกรดออนไลน์/ส่งไฟล์และเล่ม ปพ.5</a:t>
          </a:r>
        </a:p>
        <a:p>
          <a:pPr algn="l">
            <a:lnSpc>
              <a:spcPts val="1200"/>
            </a:lnSpc>
          </a:pPr>
          <a:r>
            <a:rPr lang="th-TH" sz="1100" i="1" baseline="0">
              <a:solidFill>
                <a:srgbClr val="0070C0"/>
              </a:solidFill>
              <a:latin typeface="CordiaUPC" panose="020B0304020202020204" pitchFamily="34" charset="-34"/>
              <a:cs typeface="CordiaUPC" panose="020B0304020202020204" pitchFamily="34" charset="-34"/>
            </a:rPr>
            <a:t>13 ต.ค. วันคล้ายวันสวรรคต ร.9</a:t>
          </a:r>
        </a:p>
        <a:p>
          <a:pPr algn="l">
            <a:lnSpc>
              <a:spcPts val="1200"/>
            </a:lnSpc>
          </a:pPr>
          <a:r>
            <a:rPr lang="th-TH" sz="1100" i="1" baseline="0">
              <a:solidFill>
                <a:srgbClr val="0070C0"/>
              </a:solidFill>
              <a:latin typeface="CordiaUPC" panose="020B0304020202020204" pitchFamily="34" charset="-34"/>
              <a:cs typeface="CordiaUPC" panose="020B0304020202020204" pitchFamily="34" charset="-34"/>
            </a:rPr>
            <a:t>14 ต.ค. วัดหยุดพิเศษ</a:t>
          </a:r>
        </a:p>
        <a:p>
          <a:pPr algn="l">
            <a:lnSpc>
              <a:spcPts val="1200"/>
            </a:lnSpc>
          </a:pPr>
          <a:r>
            <a:rPr lang="th-TH" sz="1100" i="1" baseline="0">
              <a:solidFill>
                <a:srgbClr val="0070C0"/>
              </a:solidFill>
              <a:latin typeface="CordiaUPC" panose="020B0304020202020204" pitchFamily="34" charset="-34"/>
              <a:cs typeface="CordiaUPC" panose="020B0304020202020204" pitchFamily="34" charset="-34"/>
            </a:rPr>
            <a:t>23 ต.ค. วันปิยมหาราช </a:t>
          </a:r>
        </a:p>
        <a:p>
          <a:pPr algn="l">
            <a:lnSpc>
              <a:spcPts val="1200"/>
            </a:lnSpc>
          </a:pPr>
          <a:r>
            <a:rPr lang="th-TH" sz="1100" i="1" baseline="0">
              <a:solidFill>
                <a:srgbClr val="0070C0"/>
              </a:solidFill>
              <a:latin typeface="CordiaUPC" panose="020B0304020202020204" pitchFamily="34" charset="-34"/>
              <a:cs typeface="CordiaUPC" panose="020B0304020202020204" pitchFamily="34" charset="-34"/>
            </a:rPr>
            <a:t>25 ต.ค. หยุดชดเชยวันปิยมหาราช</a:t>
          </a:r>
        </a:p>
        <a:p>
          <a:pPr marL="0" marR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0" baseline="0">
              <a:latin typeface="CordiaUPC" panose="020B0304020202020204" pitchFamily="34" charset="-34"/>
              <a:cs typeface="CordiaUPC" panose="020B0304020202020204" pitchFamily="34" charset="-34"/>
            </a:rPr>
            <a:t>2 พ.ย. เปิดภาคเรียน 2/2565 (ใช้ตารางเรียนที่ 2)</a:t>
          </a:r>
        </a:p>
        <a:p>
          <a:pPr marL="0" marR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 b="1" baseline="0">
              <a:latin typeface="CordiaUPC" panose="020B0304020202020204" pitchFamily="34" charset="-34"/>
              <a:cs typeface="CordiaUPC" panose="020B0304020202020204" pitchFamily="34" charset="-34"/>
            </a:rPr>
            <a:t>หมายเหตุ </a:t>
          </a:r>
          <a:r>
            <a:rPr lang="en-US" sz="1100" baseline="0">
              <a:latin typeface="CordiaUPC" panose="020B0304020202020204" pitchFamily="34" charset="-34"/>
              <a:cs typeface="CordiaUPC" panose="020B0304020202020204" pitchFamily="34" charset="-34"/>
            </a:rPr>
            <a:t>:          </a:t>
          </a:r>
          <a:r>
            <a:rPr lang="th-TH" sz="1100" baseline="0">
              <a:latin typeface="CordiaUPC" panose="020B0304020202020204" pitchFamily="34" charset="-34"/>
              <a:cs typeface="CordiaUPC" panose="020B0304020202020204" pitchFamily="34" charset="-34"/>
            </a:rPr>
            <a:t>วันพระ        </a:t>
          </a:r>
          <a:r>
            <a:rPr lang="en-US" sz="1100" baseline="0">
              <a:solidFill>
                <a:schemeClr val="dk1"/>
              </a:solidFill>
              <a:effectLst/>
              <a:latin typeface="CordiaUPC" panose="020B0304020202020204" pitchFamily="34" charset="-34"/>
              <a:ea typeface="+mn-ea"/>
              <a:cs typeface="CordiaUPC" panose="020B0304020202020204" pitchFamily="34" charset="-34"/>
              <a:sym typeface="Wingdings" panose="05000000000000000000" pitchFamily="2" charset="2"/>
            </a:rPr>
            <a:t></a:t>
          </a:r>
          <a:r>
            <a:rPr lang="th-TH" sz="1100" baseline="0">
              <a:solidFill>
                <a:schemeClr val="dk1"/>
              </a:solidFill>
              <a:effectLst/>
              <a:latin typeface="CordiaUPC" panose="020B0304020202020204" pitchFamily="34" charset="-34"/>
              <a:ea typeface="+mn-ea"/>
              <a:cs typeface="CordiaUPC" panose="020B0304020202020204" pitchFamily="34" charset="-34"/>
            </a:rPr>
            <a:t>  วันหยุดนักขัตฤกษ์</a:t>
          </a:r>
          <a:endParaRPr lang="th-TH">
            <a:effectLst/>
            <a:latin typeface="CordiaUPC" panose="020B0304020202020204" pitchFamily="34" charset="-34"/>
            <a:cs typeface="CordiaUPC" panose="020B0304020202020204" pitchFamily="34" charset="-34"/>
          </a:endParaRPr>
        </a:p>
      </xdr:txBody>
    </xdr:sp>
    <xdr:clientData/>
  </xdr:twoCellAnchor>
  <xdr:twoCellAnchor>
    <xdr:from>
      <xdr:col>3</xdr:col>
      <xdr:colOff>235939</xdr:colOff>
      <xdr:row>22</xdr:row>
      <xdr:rowOff>184129</xdr:rowOff>
    </xdr:from>
    <xdr:to>
      <xdr:col>4</xdr:col>
      <xdr:colOff>10685</xdr:colOff>
      <xdr:row>23</xdr:row>
      <xdr:rowOff>176193</xdr:rowOff>
    </xdr:to>
    <xdr:sp macro="" textlink="">
      <xdr:nvSpPr>
        <xdr:cNvPr id="82" name="สี่เหลี่ยมผืนผ้า 81">
          <a:extLst>
            <a:ext uri="{FF2B5EF4-FFF2-40B4-BE49-F238E27FC236}">
              <a16:creationId xmlns:a16="http://schemas.microsoft.com/office/drawing/2014/main" id="{E5A87D70-F2FD-4F3A-AA89-07D790524E74}"/>
            </a:ext>
          </a:extLst>
        </xdr:cNvPr>
        <xdr:cNvSpPr/>
      </xdr:nvSpPr>
      <xdr:spPr>
        <a:xfrm>
          <a:off x="1439899" y="5297149"/>
          <a:ext cx="125266" cy="2206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2</a:t>
          </a:r>
        </a:p>
      </xdr:txBody>
    </xdr:sp>
    <xdr:clientData/>
  </xdr:twoCellAnchor>
  <xdr:twoCellAnchor editAs="oneCell">
    <xdr:from>
      <xdr:col>2</xdr:col>
      <xdr:colOff>45720</xdr:colOff>
      <xdr:row>30</xdr:row>
      <xdr:rowOff>15240</xdr:rowOff>
    </xdr:from>
    <xdr:to>
      <xdr:col>2</xdr:col>
      <xdr:colOff>160020</xdr:colOff>
      <xdr:row>30</xdr:row>
      <xdr:rowOff>205740</xdr:rowOff>
    </xdr:to>
    <xdr:pic>
      <xdr:nvPicPr>
        <xdr:cNvPr id="83" name="รูปภาพ 236">
          <a:extLst>
            <a:ext uri="{FF2B5EF4-FFF2-40B4-BE49-F238E27FC236}">
              <a16:creationId xmlns:a16="http://schemas.microsoft.com/office/drawing/2014/main" id="{6B0AE066-6F09-4D5E-BC9B-DFBE2DCDD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" y="695706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15240</xdr:colOff>
      <xdr:row>32</xdr:row>
      <xdr:rowOff>30480</xdr:rowOff>
    </xdr:from>
    <xdr:to>
      <xdr:col>3</xdr:col>
      <xdr:colOff>137160</xdr:colOff>
      <xdr:row>32</xdr:row>
      <xdr:rowOff>213360</xdr:rowOff>
    </xdr:to>
    <xdr:pic>
      <xdr:nvPicPr>
        <xdr:cNvPr id="84" name="รูปภาพ 236">
          <a:extLst>
            <a:ext uri="{FF2B5EF4-FFF2-40B4-BE49-F238E27FC236}">
              <a16:creationId xmlns:a16="http://schemas.microsoft.com/office/drawing/2014/main" id="{F16080FA-83FF-4DDE-9081-F2E44B215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7429500"/>
          <a:ext cx="1219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45720</xdr:colOff>
      <xdr:row>31</xdr:row>
      <xdr:rowOff>15240</xdr:rowOff>
    </xdr:from>
    <xdr:to>
      <xdr:col>2</xdr:col>
      <xdr:colOff>160020</xdr:colOff>
      <xdr:row>31</xdr:row>
      <xdr:rowOff>205740</xdr:rowOff>
    </xdr:to>
    <xdr:pic>
      <xdr:nvPicPr>
        <xdr:cNvPr id="85" name="รูปภาพ 236">
          <a:extLst>
            <a:ext uri="{FF2B5EF4-FFF2-40B4-BE49-F238E27FC236}">
              <a16:creationId xmlns:a16="http://schemas.microsoft.com/office/drawing/2014/main" id="{31CDE889-47C6-428C-ABF0-17AB290F4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" y="7185660"/>
          <a:ext cx="114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</xdr:colOff>
      <xdr:row>12</xdr:row>
      <xdr:rowOff>7620</xdr:rowOff>
    </xdr:from>
    <xdr:to>
      <xdr:col>4</xdr:col>
      <xdr:colOff>144780</xdr:colOff>
      <xdr:row>12</xdr:row>
      <xdr:rowOff>220980</xdr:rowOff>
    </xdr:to>
    <xdr:pic>
      <xdr:nvPicPr>
        <xdr:cNvPr id="86" name="รูปภาพ 225">
          <a:extLst>
            <a:ext uri="{FF2B5EF4-FFF2-40B4-BE49-F238E27FC236}">
              <a16:creationId xmlns:a16="http://schemas.microsoft.com/office/drawing/2014/main" id="{0CA57CE9-8055-4F0B-8F25-FB0E4BDEC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7340" y="2834640"/>
          <a:ext cx="12192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30480</xdr:colOff>
      <xdr:row>33</xdr:row>
      <xdr:rowOff>7620</xdr:rowOff>
    </xdr:from>
    <xdr:to>
      <xdr:col>2</xdr:col>
      <xdr:colOff>144780</xdr:colOff>
      <xdr:row>33</xdr:row>
      <xdr:rowOff>205740</xdr:rowOff>
    </xdr:to>
    <xdr:pic>
      <xdr:nvPicPr>
        <xdr:cNvPr id="87" name="รูปภาพ 236">
          <a:extLst>
            <a:ext uri="{FF2B5EF4-FFF2-40B4-BE49-F238E27FC236}">
              <a16:creationId xmlns:a16="http://schemas.microsoft.com/office/drawing/2014/main" id="{E0BF1F64-6BFC-4934-940A-8C1774901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635240"/>
          <a:ext cx="1143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45720</xdr:colOff>
      <xdr:row>4</xdr:row>
      <xdr:rowOff>15240</xdr:rowOff>
    </xdr:from>
    <xdr:to>
      <xdr:col>8</xdr:col>
      <xdr:colOff>167640</xdr:colOff>
      <xdr:row>4</xdr:row>
      <xdr:rowOff>213360</xdr:rowOff>
    </xdr:to>
    <xdr:pic>
      <xdr:nvPicPr>
        <xdr:cNvPr id="88" name="รูปภาพ 220">
          <a:extLst>
            <a:ext uri="{FF2B5EF4-FFF2-40B4-BE49-F238E27FC236}">
              <a16:creationId xmlns:a16="http://schemas.microsoft.com/office/drawing/2014/main" id="{EC811372-464D-4F17-A7AB-967EDD867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1013460"/>
          <a:ext cx="1219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30480</xdr:colOff>
      <xdr:row>5</xdr:row>
      <xdr:rowOff>15240</xdr:rowOff>
    </xdr:from>
    <xdr:to>
      <xdr:col>8</xdr:col>
      <xdr:colOff>152400</xdr:colOff>
      <xdr:row>5</xdr:row>
      <xdr:rowOff>213360</xdr:rowOff>
    </xdr:to>
    <xdr:pic>
      <xdr:nvPicPr>
        <xdr:cNvPr id="89" name="รูปภาพ 220">
          <a:extLst>
            <a:ext uri="{FF2B5EF4-FFF2-40B4-BE49-F238E27FC236}">
              <a16:creationId xmlns:a16="http://schemas.microsoft.com/office/drawing/2014/main" id="{95229979-C60E-4681-A42D-AAAC8D1D0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6560" y="1242060"/>
          <a:ext cx="1219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30480</xdr:colOff>
      <xdr:row>7</xdr:row>
      <xdr:rowOff>15240</xdr:rowOff>
    </xdr:from>
    <xdr:to>
      <xdr:col>2</xdr:col>
      <xdr:colOff>152400</xdr:colOff>
      <xdr:row>7</xdr:row>
      <xdr:rowOff>213360</xdr:rowOff>
    </xdr:to>
    <xdr:pic>
      <xdr:nvPicPr>
        <xdr:cNvPr id="90" name="รูปภาพ 220">
          <a:extLst>
            <a:ext uri="{FF2B5EF4-FFF2-40B4-BE49-F238E27FC236}">
              <a16:creationId xmlns:a16="http://schemas.microsoft.com/office/drawing/2014/main" id="{1F4CDBA6-23A4-4F31-B6FE-CF9BC2031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1699260"/>
          <a:ext cx="1219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</xdr:colOff>
      <xdr:row>8</xdr:row>
      <xdr:rowOff>7620</xdr:rowOff>
    </xdr:from>
    <xdr:to>
      <xdr:col>2</xdr:col>
      <xdr:colOff>137160</xdr:colOff>
      <xdr:row>8</xdr:row>
      <xdr:rowOff>205740</xdr:rowOff>
    </xdr:to>
    <xdr:pic>
      <xdr:nvPicPr>
        <xdr:cNvPr id="91" name="รูปภาพ 220">
          <a:extLst>
            <a:ext uri="{FF2B5EF4-FFF2-40B4-BE49-F238E27FC236}">
              <a16:creationId xmlns:a16="http://schemas.microsoft.com/office/drawing/2014/main" id="{86F0783A-C1FC-47B4-AA04-5CA56C66C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" y="1920240"/>
          <a:ext cx="1219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221493</xdr:colOff>
      <xdr:row>6</xdr:row>
      <xdr:rowOff>194648</xdr:rowOff>
    </xdr:from>
    <xdr:to>
      <xdr:col>6</xdr:col>
      <xdr:colOff>13704</xdr:colOff>
      <xdr:row>7</xdr:row>
      <xdr:rowOff>186712</xdr:rowOff>
    </xdr:to>
    <xdr:sp macro="" textlink="">
      <xdr:nvSpPr>
        <xdr:cNvPr id="92" name="สี่เหลี่ยมผืนผ้า 91">
          <a:extLst>
            <a:ext uri="{FF2B5EF4-FFF2-40B4-BE49-F238E27FC236}">
              <a16:creationId xmlns:a16="http://schemas.microsoft.com/office/drawing/2014/main" id="{4032B12C-F0D4-44D6-BA9B-2B9A41FD43BF}"/>
            </a:ext>
          </a:extLst>
        </xdr:cNvPr>
        <xdr:cNvSpPr/>
      </xdr:nvSpPr>
      <xdr:spPr>
        <a:xfrm>
          <a:off x="2111253" y="1650068"/>
          <a:ext cx="127491" cy="2206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4</a:t>
          </a:r>
        </a:p>
      </xdr:txBody>
    </xdr:sp>
    <xdr:clientData/>
  </xdr:twoCellAnchor>
  <xdr:twoCellAnchor>
    <xdr:from>
      <xdr:col>6</xdr:col>
      <xdr:colOff>231540</xdr:colOff>
      <xdr:row>6</xdr:row>
      <xdr:rowOff>181999</xdr:rowOff>
    </xdr:from>
    <xdr:to>
      <xdr:col>7</xdr:col>
      <xdr:colOff>3595</xdr:colOff>
      <xdr:row>7</xdr:row>
      <xdr:rowOff>174063</xdr:rowOff>
    </xdr:to>
    <xdr:sp macro="" textlink="">
      <xdr:nvSpPr>
        <xdr:cNvPr id="93" name="สี่เหลี่ยมผืนผ้า 92">
          <a:extLst>
            <a:ext uri="{FF2B5EF4-FFF2-40B4-BE49-F238E27FC236}">
              <a16:creationId xmlns:a16="http://schemas.microsoft.com/office/drawing/2014/main" id="{0F24B650-5A5F-4B1A-B64D-1F9D395AF873}"/>
            </a:ext>
          </a:extLst>
        </xdr:cNvPr>
        <xdr:cNvSpPr/>
      </xdr:nvSpPr>
      <xdr:spPr>
        <a:xfrm>
          <a:off x="2456580" y="1637419"/>
          <a:ext cx="122575" cy="2206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5</a:t>
          </a:r>
        </a:p>
      </xdr:txBody>
    </xdr:sp>
    <xdr:clientData/>
  </xdr:twoCellAnchor>
  <xdr:twoCellAnchor>
    <xdr:from>
      <xdr:col>3</xdr:col>
      <xdr:colOff>207730</xdr:colOff>
      <xdr:row>14</xdr:row>
      <xdr:rowOff>196713</xdr:rowOff>
    </xdr:from>
    <xdr:to>
      <xdr:col>3</xdr:col>
      <xdr:colOff>333437</xdr:colOff>
      <xdr:row>15</xdr:row>
      <xdr:rowOff>188776</xdr:rowOff>
    </xdr:to>
    <xdr:sp macro="" textlink="">
      <xdr:nvSpPr>
        <xdr:cNvPr id="94" name="สี่เหลี่ยมผืนผ้า 93">
          <a:extLst>
            <a:ext uri="{FF2B5EF4-FFF2-40B4-BE49-F238E27FC236}">
              <a16:creationId xmlns:a16="http://schemas.microsoft.com/office/drawing/2014/main" id="{B69079EF-4AA4-4864-9269-35CD85754BA8}"/>
            </a:ext>
          </a:extLst>
        </xdr:cNvPr>
        <xdr:cNvSpPr/>
      </xdr:nvSpPr>
      <xdr:spPr>
        <a:xfrm>
          <a:off x="1411690" y="3480933"/>
          <a:ext cx="125707" cy="22066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2</a:t>
          </a:r>
        </a:p>
      </xdr:txBody>
    </xdr:sp>
    <xdr:clientData/>
  </xdr:twoCellAnchor>
  <xdr:twoCellAnchor>
    <xdr:from>
      <xdr:col>5</xdr:col>
      <xdr:colOff>211906</xdr:colOff>
      <xdr:row>18</xdr:row>
      <xdr:rowOff>194376</xdr:rowOff>
    </xdr:from>
    <xdr:to>
      <xdr:col>5</xdr:col>
      <xdr:colOff>329381</xdr:colOff>
      <xdr:row>19</xdr:row>
      <xdr:rowOff>186436</xdr:rowOff>
    </xdr:to>
    <xdr:sp macro="" textlink="">
      <xdr:nvSpPr>
        <xdr:cNvPr id="95" name="สี่เหลี่ยมผืนผ้า 94">
          <a:extLst>
            <a:ext uri="{FF2B5EF4-FFF2-40B4-BE49-F238E27FC236}">
              <a16:creationId xmlns:a16="http://schemas.microsoft.com/office/drawing/2014/main" id="{BE248C0D-29CF-4EBB-B5E2-37750BDAE968}"/>
            </a:ext>
          </a:extLst>
        </xdr:cNvPr>
        <xdr:cNvSpPr/>
      </xdr:nvSpPr>
      <xdr:spPr>
        <a:xfrm>
          <a:off x="2101666" y="4392996"/>
          <a:ext cx="117475" cy="2206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4</a:t>
          </a:r>
        </a:p>
      </xdr:txBody>
    </xdr:sp>
    <xdr:clientData/>
  </xdr:twoCellAnchor>
  <xdr:twoCellAnchor>
    <xdr:from>
      <xdr:col>2</xdr:col>
      <xdr:colOff>236392</xdr:colOff>
      <xdr:row>5</xdr:row>
      <xdr:rowOff>179574</xdr:rowOff>
    </xdr:from>
    <xdr:to>
      <xdr:col>3</xdr:col>
      <xdr:colOff>9741</xdr:colOff>
      <xdr:row>6</xdr:row>
      <xdr:rowOff>171637</xdr:rowOff>
    </xdr:to>
    <xdr:sp macro="" textlink="">
      <xdr:nvSpPr>
        <xdr:cNvPr id="96" name="สี่เหลี่ยมผืนผ้า 95">
          <a:extLst>
            <a:ext uri="{FF2B5EF4-FFF2-40B4-BE49-F238E27FC236}">
              <a16:creationId xmlns:a16="http://schemas.microsoft.com/office/drawing/2014/main" id="{A2A2FB71-5A53-4D40-BC9D-9B8E75FACD84}"/>
            </a:ext>
          </a:extLst>
        </xdr:cNvPr>
        <xdr:cNvSpPr/>
      </xdr:nvSpPr>
      <xdr:spPr>
        <a:xfrm>
          <a:off x="1089832" y="1406394"/>
          <a:ext cx="123869" cy="22066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1</a:t>
          </a:r>
        </a:p>
      </xdr:txBody>
    </xdr:sp>
    <xdr:clientData/>
  </xdr:twoCellAnchor>
  <xdr:twoCellAnchor>
    <xdr:from>
      <xdr:col>3</xdr:col>
      <xdr:colOff>231296</xdr:colOff>
      <xdr:row>5</xdr:row>
      <xdr:rowOff>183639</xdr:rowOff>
    </xdr:from>
    <xdr:to>
      <xdr:col>4</xdr:col>
      <xdr:colOff>6603</xdr:colOff>
      <xdr:row>6</xdr:row>
      <xdr:rowOff>175702</xdr:rowOff>
    </xdr:to>
    <xdr:sp macro="" textlink="">
      <xdr:nvSpPr>
        <xdr:cNvPr id="97" name="สี่เหลี่ยมผืนผ้า 96">
          <a:extLst>
            <a:ext uri="{FF2B5EF4-FFF2-40B4-BE49-F238E27FC236}">
              <a16:creationId xmlns:a16="http://schemas.microsoft.com/office/drawing/2014/main" id="{0C3AB2B7-D9FD-453F-A356-C6B1B9DA6D79}"/>
            </a:ext>
          </a:extLst>
        </xdr:cNvPr>
        <xdr:cNvSpPr/>
      </xdr:nvSpPr>
      <xdr:spPr>
        <a:xfrm>
          <a:off x="1435256" y="1410459"/>
          <a:ext cx="125827" cy="22066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2</a:t>
          </a:r>
        </a:p>
      </xdr:txBody>
    </xdr:sp>
    <xdr:clientData/>
  </xdr:twoCellAnchor>
  <xdr:twoCellAnchor>
    <xdr:from>
      <xdr:col>4</xdr:col>
      <xdr:colOff>218389</xdr:colOff>
      <xdr:row>5</xdr:row>
      <xdr:rowOff>186340</xdr:rowOff>
    </xdr:from>
    <xdr:to>
      <xdr:col>4</xdr:col>
      <xdr:colOff>318628</xdr:colOff>
      <xdr:row>6</xdr:row>
      <xdr:rowOff>178403</xdr:rowOff>
    </xdr:to>
    <xdr:sp macro="" textlink="">
      <xdr:nvSpPr>
        <xdr:cNvPr id="98" name="สี่เหลี่ยมผืนผ้า 97">
          <a:extLst>
            <a:ext uri="{FF2B5EF4-FFF2-40B4-BE49-F238E27FC236}">
              <a16:creationId xmlns:a16="http://schemas.microsoft.com/office/drawing/2014/main" id="{6B96D1BF-9CCF-428C-BC75-7C7FB7FA85E1}"/>
            </a:ext>
          </a:extLst>
        </xdr:cNvPr>
        <xdr:cNvSpPr/>
      </xdr:nvSpPr>
      <xdr:spPr>
        <a:xfrm>
          <a:off x="1772869" y="1413160"/>
          <a:ext cx="100239" cy="22066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3</a:t>
          </a:r>
        </a:p>
      </xdr:txBody>
    </xdr:sp>
    <xdr:clientData/>
  </xdr:twoCellAnchor>
  <xdr:twoCellAnchor>
    <xdr:from>
      <xdr:col>6</xdr:col>
      <xdr:colOff>224720</xdr:colOff>
      <xdr:row>5</xdr:row>
      <xdr:rowOff>186206</xdr:rowOff>
    </xdr:from>
    <xdr:to>
      <xdr:col>6</xdr:col>
      <xdr:colOff>350426</xdr:colOff>
      <xdr:row>6</xdr:row>
      <xdr:rowOff>178269</xdr:rowOff>
    </xdr:to>
    <xdr:sp macro="" textlink="">
      <xdr:nvSpPr>
        <xdr:cNvPr id="99" name="สี่เหลี่ยมผืนผ้า 98">
          <a:extLst>
            <a:ext uri="{FF2B5EF4-FFF2-40B4-BE49-F238E27FC236}">
              <a16:creationId xmlns:a16="http://schemas.microsoft.com/office/drawing/2014/main" id="{283515E8-50DA-431F-8211-0BC31F708DE8}"/>
            </a:ext>
          </a:extLst>
        </xdr:cNvPr>
        <xdr:cNvSpPr/>
      </xdr:nvSpPr>
      <xdr:spPr>
        <a:xfrm>
          <a:off x="2449760" y="1413026"/>
          <a:ext cx="125706" cy="22066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5</a:t>
          </a:r>
        </a:p>
      </xdr:txBody>
    </xdr:sp>
    <xdr:clientData/>
  </xdr:twoCellAnchor>
  <xdr:twoCellAnchor>
    <xdr:from>
      <xdr:col>5</xdr:col>
      <xdr:colOff>207855</xdr:colOff>
      <xdr:row>5</xdr:row>
      <xdr:rowOff>179995</xdr:rowOff>
    </xdr:from>
    <xdr:to>
      <xdr:col>6</xdr:col>
      <xdr:colOff>66</xdr:colOff>
      <xdr:row>6</xdr:row>
      <xdr:rowOff>172058</xdr:rowOff>
    </xdr:to>
    <xdr:sp macro="" textlink="">
      <xdr:nvSpPr>
        <xdr:cNvPr id="100" name="สี่เหลี่ยมผืนผ้า 99">
          <a:extLst>
            <a:ext uri="{FF2B5EF4-FFF2-40B4-BE49-F238E27FC236}">
              <a16:creationId xmlns:a16="http://schemas.microsoft.com/office/drawing/2014/main" id="{6E9CD73B-E57F-4D72-ABAC-01F725DCB771}"/>
            </a:ext>
          </a:extLst>
        </xdr:cNvPr>
        <xdr:cNvSpPr/>
      </xdr:nvSpPr>
      <xdr:spPr>
        <a:xfrm>
          <a:off x="2097615" y="1406815"/>
          <a:ext cx="127491" cy="22066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4</a:t>
          </a:r>
        </a:p>
      </xdr:txBody>
    </xdr:sp>
    <xdr:clientData/>
  </xdr:twoCellAnchor>
  <xdr:twoCellAnchor>
    <xdr:from>
      <xdr:col>7</xdr:col>
      <xdr:colOff>197361</xdr:colOff>
      <xdr:row>6</xdr:row>
      <xdr:rowOff>191107</xdr:rowOff>
    </xdr:from>
    <xdr:to>
      <xdr:col>7</xdr:col>
      <xdr:colOff>332299</xdr:colOff>
      <xdr:row>7</xdr:row>
      <xdr:rowOff>183171</xdr:rowOff>
    </xdr:to>
    <xdr:sp macro="" textlink="">
      <xdr:nvSpPr>
        <xdr:cNvPr id="101" name="สี่เหลี่ยมผืนผ้า 100">
          <a:extLst>
            <a:ext uri="{FF2B5EF4-FFF2-40B4-BE49-F238E27FC236}">
              <a16:creationId xmlns:a16="http://schemas.microsoft.com/office/drawing/2014/main" id="{310E305F-F541-4340-9529-24C90FBB920A}"/>
            </a:ext>
          </a:extLst>
        </xdr:cNvPr>
        <xdr:cNvSpPr/>
      </xdr:nvSpPr>
      <xdr:spPr>
        <a:xfrm>
          <a:off x="2772921" y="1646527"/>
          <a:ext cx="134938" cy="2206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1</a:t>
          </a:r>
        </a:p>
      </xdr:txBody>
    </xdr:sp>
    <xdr:clientData/>
  </xdr:twoCellAnchor>
  <xdr:twoCellAnchor>
    <xdr:from>
      <xdr:col>3</xdr:col>
      <xdr:colOff>209316</xdr:colOff>
      <xdr:row>6</xdr:row>
      <xdr:rowOff>183639</xdr:rowOff>
    </xdr:from>
    <xdr:to>
      <xdr:col>3</xdr:col>
      <xdr:colOff>336316</xdr:colOff>
      <xdr:row>7</xdr:row>
      <xdr:rowOff>175703</xdr:rowOff>
    </xdr:to>
    <xdr:sp macro="" textlink="">
      <xdr:nvSpPr>
        <xdr:cNvPr id="102" name="สี่เหลี่ยมผืนผ้า 101">
          <a:extLst>
            <a:ext uri="{FF2B5EF4-FFF2-40B4-BE49-F238E27FC236}">
              <a16:creationId xmlns:a16="http://schemas.microsoft.com/office/drawing/2014/main" id="{E95B07C7-77AF-4DAB-A6BA-9908E259D341}"/>
            </a:ext>
          </a:extLst>
        </xdr:cNvPr>
        <xdr:cNvSpPr/>
      </xdr:nvSpPr>
      <xdr:spPr>
        <a:xfrm>
          <a:off x="1413276" y="1639059"/>
          <a:ext cx="127000" cy="2206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2</a:t>
          </a:r>
        </a:p>
      </xdr:txBody>
    </xdr:sp>
    <xdr:clientData/>
  </xdr:twoCellAnchor>
  <xdr:twoCellAnchor>
    <xdr:from>
      <xdr:col>4</xdr:col>
      <xdr:colOff>218096</xdr:colOff>
      <xdr:row>6</xdr:row>
      <xdr:rowOff>179012</xdr:rowOff>
    </xdr:from>
    <xdr:to>
      <xdr:col>4</xdr:col>
      <xdr:colOff>334350</xdr:colOff>
      <xdr:row>7</xdr:row>
      <xdr:rowOff>171076</xdr:rowOff>
    </xdr:to>
    <xdr:sp macro="" textlink="">
      <xdr:nvSpPr>
        <xdr:cNvPr id="103" name="สี่เหลี่ยมผืนผ้า 102">
          <a:extLst>
            <a:ext uri="{FF2B5EF4-FFF2-40B4-BE49-F238E27FC236}">
              <a16:creationId xmlns:a16="http://schemas.microsoft.com/office/drawing/2014/main" id="{B1AB5383-4B5C-4F3E-8E62-6AEA3A74B80C}"/>
            </a:ext>
          </a:extLst>
        </xdr:cNvPr>
        <xdr:cNvSpPr/>
      </xdr:nvSpPr>
      <xdr:spPr>
        <a:xfrm>
          <a:off x="1772576" y="1634432"/>
          <a:ext cx="116254" cy="2206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3</a:t>
          </a:r>
        </a:p>
      </xdr:txBody>
    </xdr:sp>
    <xdr:clientData/>
  </xdr:twoCellAnchor>
  <xdr:twoCellAnchor>
    <xdr:from>
      <xdr:col>2</xdr:col>
      <xdr:colOff>222247</xdr:colOff>
      <xdr:row>9</xdr:row>
      <xdr:rowOff>191107</xdr:rowOff>
    </xdr:from>
    <xdr:to>
      <xdr:col>2</xdr:col>
      <xdr:colOff>349247</xdr:colOff>
      <xdr:row>10</xdr:row>
      <xdr:rowOff>183171</xdr:rowOff>
    </xdr:to>
    <xdr:sp macro="" textlink="">
      <xdr:nvSpPr>
        <xdr:cNvPr id="104" name="สี่เหลี่ยมผืนผ้า 103">
          <a:extLst>
            <a:ext uri="{FF2B5EF4-FFF2-40B4-BE49-F238E27FC236}">
              <a16:creationId xmlns:a16="http://schemas.microsoft.com/office/drawing/2014/main" id="{A23B96D3-E9F1-414E-8A01-CF1D52FE507F}"/>
            </a:ext>
          </a:extLst>
        </xdr:cNvPr>
        <xdr:cNvSpPr/>
      </xdr:nvSpPr>
      <xdr:spPr>
        <a:xfrm>
          <a:off x="1075687" y="2332327"/>
          <a:ext cx="127000" cy="2206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1</a:t>
          </a:r>
        </a:p>
      </xdr:txBody>
    </xdr:sp>
    <xdr:clientData/>
  </xdr:twoCellAnchor>
  <xdr:twoCellAnchor>
    <xdr:from>
      <xdr:col>3</xdr:col>
      <xdr:colOff>213693</xdr:colOff>
      <xdr:row>11</xdr:row>
      <xdr:rowOff>191109</xdr:rowOff>
    </xdr:from>
    <xdr:to>
      <xdr:col>3</xdr:col>
      <xdr:colOff>340693</xdr:colOff>
      <xdr:row>12</xdr:row>
      <xdr:rowOff>183173</xdr:rowOff>
    </xdr:to>
    <xdr:sp macro="" textlink="">
      <xdr:nvSpPr>
        <xdr:cNvPr id="105" name="สี่เหลี่ยมผืนผ้า 104">
          <a:extLst>
            <a:ext uri="{FF2B5EF4-FFF2-40B4-BE49-F238E27FC236}">
              <a16:creationId xmlns:a16="http://schemas.microsoft.com/office/drawing/2014/main" id="{DC643849-2F7A-4646-B15C-F9150DF98AEB}"/>
            </a:ext>
          </a:extLst>
        </xdr:cNvPr>
        <xdr:cNvSpPr/>
      </xdr:nvSpPr>
      <xdr:spPr>
        <a:xfrm>
          <a:off x="1417653" y="2789529"/>
          <a:ext cx="127000" cy="2206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2</a:t>
          </a:r>
        </a:p>
      </xdr:txBody>
    </xdr:sp>
    <xdr:clientData/>
  </xdr:twoCellAnchor>
  <xdr:twoCellAnchor editAs="oneCell">
    <xdr:from>
      <xdr:col>5</xdr:col>
      <xdr:colOff>38100</xdr:colOff>
      <xdr:row>17</xdr:row>
      <xdr:rowOff>15240</xdr:rowOff>
    </xdr:from>
    <xdr:to>
      <xdr:col>5</xdr:col>
      <xdr:colOff>160020</xdr:colOff>
      <xdr:row>17</xdr:row>
      <xdr:rowOff>230108</xdr:rowOff>
    </xdr:to>
    <xdr:pic>
      <xdr:nvPicPr>
        <xdr:cNvPr id="106" name="รูปภาพ 227">
          <a:extLst>
            <a:ext uri="{FF2B5EF4-FFF2-40B4-BE49-F238E27FC236}">
              <a16:creationId xmlns:a16="http://schemas.microsoft.com/office/drawing/2014/main" id="{06FAC7E2-AC37-4A06-BDB6-633B22EC5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" y="3985260"/>
          <a:ext cx="12192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233934</xdr:colOff>
      <xdr:row>19</xdr:row>
      <xdr:rowOff>190488</xdr:rowOff>
    </xdr:from>
    <xdr:to>
      <xdr:col>3</xdr:col>
      <xdr:colOff>7283</xdr:colOff>
      <xdr:row>20</xdr:row>
      <xdr:rowOff>182552</xdr:rowOff>
    </xdr:to>
    <xdr:sp macro="" textlink="">
      <xdr:nvSpPr>
        <xdr:cNvPr id="107" name="สี่เหลี่ยมผืนผ้า 106">
          <a:extLst>
            <a:ext uri="{FF2B5EF4-FFF2-40B4-BE49-F238E27FC236}">
              <a16:creationId xmlns:a16="http://schemas.microsoft.com/office/drawing/2014/main" id="{69C51F0C-5FF9-468C-AC8F-EDDBB7D230D2}"/>
            </a:ext>
          </a:extLst>
        </xdr:cNvPr>
        <xdr:cNvSpPr/>
      </xdr:nvSpPr>
      <xdr:spPr>
        <a:xfrm>
          <a:off x="1087374" y="4617708"/>
          <a:ext cx="123869" cy="2206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1</a:t>
          </a:r>
        </a:p>
      </xdr:txBody>
    </xdr:sp>
    <xdr:clientData/>
  </xdr:twoCellAnchor>
  <xdr:twoCellAnchor editAs="oneCell">
    <xdr:from>
      <xdr:col>6</xdr:col>
      <xdr:colOff>30480</xdr:colOff>
      <xdr:row>19</xdr:row>
      <xdr:rowOff>7620</xdr:rowOff>
    </xdr:from>
    <xdr:to>
      <xdr:col>6</xdr:col>
      <xdr:colOff>152400</xdr:colOff>
      <xdr:row>19</xdr:row>
      <xdr:rowOff>220980</xdr:rowOff>
    </xdr:to>
    <xdr:pic>
      <xdr:nvPicPr>
        <xdr:cNvPr id="108" name="รูปภาพ 226">
          <a:extLst>
            <a:ext uri="{FF2B5EF4-FFF2-40B4-BE49-F238E27FC236}">
              <a16:creationId xmlns:a16="http://schemas.microsoft.com/office/drawing/2014/main" id="{4103B7C7-9CCB-4FE5-9D20-5D6258857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520" y="4434840"/>
          <a:ext cx="12192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204319</xdr:colOff>
      <xdr:row>13</xdr:row>
      <xdr:rowOff>177343</xdr:rowOff>
    </xdr:from>
    <xdr:to>
      <xdr:col>7</xdr:col>
      <xdr:colOff>337883</xdr:colOff>
      <xdr:row>14</xdr:row>
      <xdr:rowOff>177066</xdr:rowOff>
    </xdr:to>
    <xdr:sp macro="" textlink="">
      <xdr:nvSpPr>
        <xdr:cNvPr id="109" name="สี่เหลี่ยมผืนผ้า 108">
          <a:extLst>
            <a:ext uri="{FF2B5EF4-FFF2-40B4-BE49-F238E27FC236}">
              <a16:creationId xmlns:a16="http://schemas.microsoft.com/office/drawing/2014/main" id="{B52FC096-D50E-4879-A83A-BF0DCE778AF4}"/>
            </a:ext>
          </a:extLst>
        </xdr:cNvPr>
        <xdr:cNvSpPr/>
      </xdr:nvSpPr>
      <xdr:spPr>
        <a:xfrm>
          <a:off x="2779879" y="3232963"/>
          <a:ext cx="133564" cy="22832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2</a:t>
          </a:r>
        </a:p>
      </xdr:txBody>
    </xdr:sp>
    <xdr:clientData/>
  </xdr:twoCellAnchor>
  <xdr:twoCellAnchor>
    <xdr:from>
      <xdr:col>7</xdr:col>
      <xdr:colOff>223983</xdr:colOff>
      <xdr:row>14</xdr:row>
      <xdr:rowOff>190210</xdr:rowOff>
    </xdr:from>
    <xdr:to>
      <xdr:col>7</xdr:col>
      <xdr:colOff>335036</xdr:colOff>
      <xdr:row>15</xdr:row>
      <xdr:rowOff>182273</xdr:rowOff>
    </xdr:to>
    <xdr:sp macro="" textlink="">
      <xdr:nvSpPr>
        <xdr:cNvPr id="110" name="สี่เหลี่ยมผืนผ้า 109">
          <a:extLst>
            <a:ext uri="{FF2B5EF4-FFF2-40B4-BE49-F238E27FC236}">
              <a16:creationId xmlns:a16="http://schemas.microsoft.com/office/drawing/2014/main" id="{C4B9ADA6-51AD-40D5-99DA-EE24A6927B1E}"/>
            </a:ext>
          </a:extLst>
        </xdr:cNvPr>
        <xdr:cNvSpPr/>
      </xdr:nvSpPr>
      <xdr:spPr>
        <a:xfrm>
          <a:off x="2799543" y="3474430"/>
          <a:ext cx="111053" cy="22066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3</a:t>
          </a:r>
        </a:p>
      </xdr:txBody>
    </xdr:sp>
    <xdr:clientData/>
  </xdr:twoCellAnchor>
  <xdr:twoCellAnchor editAs="oneCell">
    <xdr:from>
      <xdr:col>9</xdr:col>
      <xdr:colOff>617220</xdr:colOff>
      <xdr:row>33</xdr:row>
      <xdr:rowOff>129540</xdr:rowOff>
    </xdr:from>
    <xdr:to>
      <xdr:col>9</xdr:col>
      <xdr:colOff>739140</xdr:colOff>
      <xdr:row>34</xdr:row>
      <xdr:rowOff>91440</xdr:rowOff>
    </xdr:to>
    <xdr:pic>
      <xdr:nvPicPr>
        <xdr:cNvPr id="111" name="รูปภาพ 234">
          <a:extLst>
            <a:ext uri="{FF2B5EF4-FFF2-40B4-BE49-F238E27FC236}">
              <a16:creationId xmlns:a16="http://schemas.microsoft.com/office/drawing/2014/main" id="{6FB6C0AC-98A8-4F6E-99E7-EEDD3055B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820" y="7757160"/>
          <a:ext cx="12192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30480</xdr:colOff>
      <xdr:row>18</xdr:row>
      <xdr:rowOff>7620</xdr:rowOff>
    </xdr:from>
    <xdr:to>
      <xdr:col>5</xdr:col>
      <xdr:colOff>152400</xdr:colOff>
      <xdr:row>18</xdr:row>
      <xdr:rowOff>220980</xdr:rowOff>
    </xdr:to>
    <xdr:pic>
      <xdr:nvPicPr>
        <xdr:cNvPr id="112" name="รูปภาพ 227">
          <a:extLst>
            <a:ext uri="{FF2B5EF4-FFF2-40B4-BE49-F238E27FC236}">
              <a16:creationId xmlns:a16="http://schemas.microsoft.com/office/drawing/2014/main" id="{D55F594F-5825-498A-80DE-B90521018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240" y="4206240"/>
          <a:ext cx="12192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45720</xdr:colOff>
      <xdr:row>22</xdr:row>
      <xdr:rowOff>7620</xdr:rowOff>
    </xdr:from>
    <xdr:to>
      <xdr:col>6</xdr:col>
      <xdr:colOff>167640</xdr:colOff>
      <xdr:row>22</xdr:row>
      <xdr:rowOff>205740</xdr:rowOff>
    </xdr:to>
    <xdr:pic>
      <xdr:nvPicPr>
        <xdr:cNvPr id="113" name="รูปภาพ 231">
          <a:extLst>
            <a:ext uri="{FF2B5EF4-FFF2-40B4-BE49-F238E27FC236}">
              <a16:creationId xmlns:a16="http://schemas.microsoft.com/office/drawing/2014/main" id="{7728460F-846A-4DF2-B21E-E6E121108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0760" y="5120640"/>
          <a:ext cx="1219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237294</xdr:colOff>
      <xdr:row>17</xdr:row>
      <xdr:rowOff>189661</xdr:rowOff>
    </xdr:from>
    <xdr:to>
      <xdr:col>8</xdr:col>
      <xdr:colOff>9307</xdr:colOff>
      <xdr:row>18</xdr:row>
      <xdr:rowOff>181722</xdr:rowOff>
    </xdr:to>
    <xdr:sp macro="" textlink="">
      <xdr:nvSpPr>
        <xdr:cNvPr id="114" name="สี่เหลี่ยมผืนผ้า 113">
          <a:extLst>
            <a:ext uri="{FF2B5EF4-FFF2-40B4-BE49-F238E27FC236}">
              <a16:creationId xmlns:a16="http://schemas.microsoft.com/office/drawing/2014/main" id="{EE75E5FA-FD3E-4BC8-A947-FBB94EC900FC}"/>
            </a:ext>
          </a:extLst>
        </xdr:cNvPr>
        <xdr:cNvSpPr/>
      </xdr:nvSpPr>
      <xdr:spPr>
        <a:xfrm>
          <a:off x="2812854" y="4159681"/>
          <a:ext cx="122533" cy="22066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4</a:t>
          </a:r>
        </a:p>
      </xdr:txBody>
    </xdr:sp>
    <xdr:clientData/>
  </xdr:twoCellAnchor>
  <xdr:twoCellAnchor>
    <xdr:from>
      <xdr:col>6</xdr:col>
      <xdr:colOff>237640</xdr:colOff>
      <xdr:row>17</xdr:row>
      <xdr:rowOff>188996</xdr:rowOff>
    </xdr:from>
    <xdr:to>
      <xdr:col>7</xdr:col>
      <xdr:colOff>10989</xdr:colOff>
      <xdr:row>18</xdr:row>
      <xdr:rowOff>181060</xdr:rowOff>
    </xdr:to>
    <xdr:sp macro="" textlink="">
      <xdr:nvSpPr>
        <xdr:cNvPr id="115" name="สี่เหลี่ยมผืนผ้า 114">
          <a:extLst>
            <a:ext uri="{FF2B5EF4-FFF2-40B4-BE49-F238E27FC236}">
              <a16:creationId xmlns:a16="http://schemas.microsoft.com/office/drawing/2014/main" id="{479F0C41-ABCF-42A3-8FBD-606F2C36D132}"/>
            </a:ext>
          </a:extLst>
        </xdr:cNvPr>
        <xdr:cNvSpPr/>
      </xdr:nvSpPr>
      <xdr:spPr>
        <a:xfrm>
          <a:off x="2462680" y="4159016"/>
          <a:ext cx="123869" cy="2206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5</a:t>
          </a:r>
        </a:p>
      </xdr:txBody>
    </xdr:sp>
    <xdr:clientData/>
  </xdr:twoCellAnchor>
  <xdr:twoCellAnchor>
    <xdr:from>
      <xdr:col>2</xdr:col>
      <xdr:colOff>238649</xdr:colOff>
      <xdr:row>18</xdr:row>
      <xdr:rowOff>176343</xdr:rowOff>
    </xdr:from>
    <xdr:to>
      <xdr:col>3</xdr:col>
      <xdr:colOff>11998</xdr:colOff>
      <xdr:row>19</xdr:row>
      <xdr:rowOff>176068</xdr:rowOff>
    </xdr:to>
    <xdr:sp macro="" textlink="">
      <xdr:nvSpPr>
        <xdr:cNvPr id="116" name="สี่เหลี่ยมผืนผ้า 115">
          <a:extLst>
            <a:ext uri="{FF2B5EF4-FFF2-40B4-BE49-F238E27FC236}">
              <a16:creationId xmlns:a16="http://schemas.microsoft.com/office/drawing/2014/main" id="{C92460B9-53CB-4277-A312-3C131C866520}"/>
            </a:ext>
          </a:extLst>
        </xdr:cNvPr>
        <xdr:cNvSpPr/>
      </xdr:nvSpPr>
      <xdr:spPr>
        <a:xfrm>
          <a:off x="1092089" y="4374963"/>
          <a:ext cx="123869" cy="2283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1</a:t>
          </a:r>
        </a:p>
      </xdr:txBody>
    </xdr:sp>
    <xdr:clientData/>
  </xdr:twoCellAnchor>
  <xdr:twoCellAnchor>
    <xdr:from>
      <xdr:col>3</xdr:col>
      <xdr:colOff>212852</xdr:colOff>
      <xdr:row>18</xdr:row>
      <xdr:rowOff>193623</xdr:rowOff>
    </xdr:from>
    <xdr:to>
      <xdr:col>3</xdr:col>
      <xdr:colOff>341078</xdr:colOff>
      <xdr:row>19</xdr:row>
      <xdr:rowOff>193346</xdr:rowOff>
    </xdr:to>
    <xdr:sp macro="" textlink="">
      <xdr:nvSpPr>
        <xdr:cNvPr id="117" name="สี่เหลี่ยมผืนผ้า 116">
          <a:extLst>
            <a:ext uri="{FF2B5EF4-FFF2-40B4-BE49-F238E27FC236}">
              <a16:creationId xmlns:a16="http://schemas.microsoft.com/office/drawing/2014/main" id="{A67B33B0-689E-4111-A706-88C5DD08D89E}"/>
            </a:ext>
          </a:extLst>
        </xdr:cNvPr>
        <xdr:cNvSpPr/>
      </xdr:nvSpPr>
      <xdr:spPr>
        <a:xfrm>
          <a:off x="1416812" y="4392243"/>
          <a:ext cx="128226" cy="22832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2</a:t>
          </a:r>
        </a:p>
      </xdr:txBody>
    </xdr:sp>
    <xdr:clientData/>
  </xdr:twoCellAnchor>
  <xdr:twoCellAnchor>
    <xdr:from>
      <xdr:col>4</xdr:col>
      <xdr:colOff>221920</xdr:colOff>
      <xdr:row>18</xdr:row>
      <xdr:rowOff>188708</xdr:rowOff>
    </xdr:from>
    <xdr:to>
      <xdr:col>4</xdr:col>
      <xdr:colOff>332485</xdr:colOff>
      <xdr:row>19</xdr:row>
      <xdr:rowOff>188431</xdr:rowOff>
    </xdr:to>
    <xdr:sp macro="" textlink="">
      <xdr:nvSpPr>
        <xdr:cNvPr id="118" name="สี่เหลี่ยมผืนผ้า 117">
          <a:extLst>
            <a:ext uri="{FF2B5EF4-FFF2-40B4-BE49-F238E27FC236}">
              <a16:creationId xmlns:a16="http://schemas.microsoft.com/office/drawing/2014/main" id="{5F99FF0A-C7B3-4C61-A87B-291B1FC34381}"/>
            </a:ext>
          </a:extLst>
        </xdr:cNvPr>
        <xdr:cNvSpPr/>
      </xdr:nvSpPr>
      <xdr:spPr>
        <a:xfrm>
          <a:off x="1776400" y="4387328"/>
          <a:ext cx="110565" cy="22832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3</a:t>
          </a:r>
        </a:p>
      </xdr:txBody>
    </xdr:sp>
    <xdr:clientData/>
  </xdr:twoCellAnchor>
  <xdr:twoCellAnchor>
    <xdr:from>
      <xdr:col>2</xdr:col>
      <xdr:colOff>239125</xdr:colOff>
      <xdr:row>26</xdr:row>
      <xdr:rowOff>193705</xdr:rowOff>
    </xdr:from>
    <xdr:to>
      <xdr:col>3</xdr:col>
      <xdr:colOff>13140</xdr:colOff>
      <xdr:row>27</xdr:row>
      <xdr:rowOff>185766</xdr:rowOff>
    </xdr:to>
    <xdr:sp macro="" textlink="">
      <xdr:nvSpPr>
        <xdr:cNvPr id="119" name="สี่เหลี่ยมผืนผ้า 118">
          <a:extLst>
            <a:ext uri="{FF2B5EF4-FFF2-40B4-BE49-F238E27FC236}">
              <a16:creationId xmlns:a16="http://schemas.microsoft.com/office/drawing/2014/main" id="{8B0E84F5-6A26-4FA5-9ED0-D5370407ED2D}"/>
            </a:ext>
          </a:extLst>
        </xdr:cNvPr>
        <xdr:cNvSpPr/>
      </xdr:nvSpPr>
      <xdr:spPr>
        <a:xfrm>
          <a:off x="1092565" y="6221125"/>
          <a:ext cx="124535" cy="22066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1</a:t>
          </a:r>
        </a:p>
      </xdr:txBody>
    </xdr:sp>
    <xdr:clientData/>
  </xdr:twoCellAnchor>
  <xdr:twoCellAnchor>
    <xdr:from>
      <xdr:col>3</xdr:col>
      <xdr:colOff>234367</xdr:colOff>
      <xdr:row>26</xdr:row>
      <xdr:rowOff>181007</xdr:rowOff>
    </xdr:from>
    <xdr:to>
      <xdr:col>4</xdr:col>
      <xdr:colOff>8381</xdr:colOff>
      <xdr:row>27</xdr:row>
      <xdr:rowOff>173068</xdr:rowOff>
    </xdr:to>
    <xdr:sp macro="" textlink="">
      <xdr:nvSpPr>
        <xdr:cNvPr id="120" name="สี่เหลี่ยมผืนผ้า 119">
          <a:extLst>
            <a:ext uri="{FF2B5EF4-FFF2-40B4-BE49-F238E27FC236}">
              <a16:creationId xmlns:a16="http://schemas.microsoft.com/office/drawing/2014/main" id="{F1AD3CE0-F49D-4C6F-B003-178443EC2805}"/>
            </a:ext>
          </a:extLst>
        </xdr:cNvPr>
        <xdr:cNvSpPr/>
      </xdr:nvSpPr>
      <xdr:spPr>
        <a:xfrm>
          <a:off x="1438327" y="6208427"/>
          <a:ext cx="124534" cy="22066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2</a:t>
          </a:r>
        </a:p>
      </xdr:txBody>
    </xdr:sp>
    <xdr:clientData/>
  </xdr:twoCellAnchor>
  <xdr:twoCellAnchor>
    <xdr:from>
      <xdr:col>4</xdr:col>
      <xdr:colOff>231427</xdr:colOff>
      <xdr:row>26</xdr:row>
      <xdr:rowOff>184876</xdr:rowOff>
    </xdr:from>
    <xdr:to>
      <xdr:col>5</xdr:col>
      <xdr:colOff>5441</xdr:colOff>
      <xdr:row>27</xdr:row>
      <xdr:rowOff>176937</xdr:rowOff>
    </xdr:to>
    <xdr:sp macro="" textlink="">
      <xdr:nvSpPr>
        <xdr:cNvPr id="121" name="สี่เหลี่ยมผืนผ้า 120">
          <a:extLst>
            <a:ext uri="{FF2B5EF4-FFF2-40B4-BE49-F238E27FC236}">
              <a16:creationId xmlns:a16="http://schemas.microsoft.com/office/drawing/2014/main" id="{461E6A5C-C77C-478C-9748-D9C13FC2A9EC}"/>
            </a:ext>
          </a:extLst>
        </xdr:cNvPr>
        <xdr:cNvSpPr/>
      </xdr:nvSpPr>
      <xdr:spPr>
        <a:xfrm>
          <a:off x="1785907" y="6212296"/>
          <a:ext cx="109294" cy="22066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3</a:t>
          </a:r>
        </a:p>
      </xdr:txBody>
    </xdr:sp>
    <xdr:clientData/>
  </xdr:twoCellAnchor>
  <xdr:twoCellAnchor>
    <xdr:from>
      <xdr:col>5</xdr:col>
      <xdr:colOff>227321</xdr:colOff>
      <xdr:row>26</xdr:row>
      <xdr:rowOff>178018</xdr:rowOff>
    </xdr:from>
    <xdr:to>
      <xdr:col>6</xdr:col>
      <xdr:colOff>3586</xdr:colOff>
      <xdr:row>27</xdr:row>
      <xdr:rowOff>170079</xdr:rowOff>
    </xdr:to>
    <xdr:sp macro="" textlink="">
      <xdr:nvSpPr>
        <xdr:cNvPr id="122" name="สี่เหลี่ยมผืนผ้า 121">
          <a:extLst>
            <a:ext uri="{FF2B5EF4-FFF2-40B4-BE49-F238E27FC236}">
              <a16:creationId xmlns:a16="http://schemas.microsoft.com/office/drawing/2014/main" id="{FB85C65A-0BD0-4F4C-92FD-4115A3781353}"/>
            </a:ext>
          </a:extLst>
        </xdr:cNvPr>
        <xdr:cNvSpPr/>
      </xdr:nvSpPr>
      <xdr:spPr>
        <a:xfrm>
          <a:off x="2117081" y="6205438"/>
          <a:ext cx="111545" cy="22066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4</a:t>
          </a:r>
        </a:p>
      </xdr:txBody>
    </xdr:sp>
    <xdr:clientData/>
  </xdr:twoCellAnchor>
  <xdr:twoCellAnchor>
    <xdr:from>
      <xdr:col>6</xdr:col>
      <xdr:colOff>240467</xdr:colOff>
      <xdr:row>26</xdr:row>
      <xdr:rowOff>182075</xdr:rowOff>
    </xdr:from>
    <xdr:to>
      <xdr:col>7</xdr:col>
      <xdr:colOff>15775</xdr:colOff>
      <xdr:row>27</xdr:row>
      <xdr:rowOff>174136</xdr:rowOff>
    </xdr:to>
    <xdr:sp macro="" textlink="">
      <xdr:nvSpPr>
        <xdr:cNvPr id="123" name="สี่เหลี่ยมผืนผ้า 122">
          <a:extLst>
            <a:ext uri="{FF2B5EF4-FFF2-40B4-BE49-F238E27FC236}">
              <a16:creationId xmlns:a16="http://schemas.microsoft.com/office/drawing/2014/main" id="{6F0D6D61-D928-4E3E-BA34-5475069681E0}"/>
            </a:ext>
          </a:extLst>
        </xdr:cNvPr>
        <xdr:cNvSpPr/>
      </xdr:nvSpPr>
      <xdr:spPr>
        <a:xfrm>
          <a:off x="2465507" y="6209495"/>
          <a:ext cx="125828" cy="22066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200">
              <a:solidFill>
                <a:srgbClr val="002060"/>
              </a:solidFill>
              <a:latin typeface="CordiaUPC" pitchFamily="34" charset="-34"/>
              <a:cs typeface="CordiaUPC" pitchFamily="34" charset="-34"/>
            </a:rPr>
            <a:t>5</a:t>
          </a:r>
        </a:p>
      </xdr:txBody>
    </xdr:sp>
    <xdr:clientData/>
  </xdr:twoCellAnchor>
  <xdr:twoCellAnchor>
    <xdr:from>
      <xdr:col>5</xdr:col>
      <xdr:colOff>36287</xdr:colOff>
      <xdr:row>31</xdr:row>
      <xdr:rowOff>47155</xdr:rowOff>
    </xdr:from>
    <xdr:to>
      <xdr:col>5</xdr:col>
      <xdr:colOff>89590</xdr:colOff>
      <xdr:row>31</xdr:row>
      <xdr:rowOff>86343</xdr:rowOff>
    </xdr:to>
    <xdr:sp macro="" textlink="">
      <xdr:nvSpPr>
        <xdr:cNvPr id="124" name="ดาว: 5 แฉก 123">
          <a:extLst>
            <a:ext uri="{FF2B5EF4-FFF2-40B4-BE49-F238E27FC236}">
              <a16:creationId xmlns:a16="http://schemas.microsoft.com/office/drawing/2014/main" id="{CCE99F72-8B8A-447F-A60E-0E1E3D69AAD5}"/>
            </a:ext>
          </a:extLst>
        </xdr:cNvPr>
        <xdr:cNvSpPr/>
      </xdr:nvSpPr>
      <xdr:spPr>
        <a:xfrm rot="10800000" flipV="1">
          <a:off x="1926047" y="7217575"/>
          <a:ext cx="53303" cy="39188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8</xdr:col>
      <xdr:colOff>33008</xdr:colOff>
      <xdr:row>32</xdr:row>
      <xdr:rowOff>61299</xdr:rowOff>
    </xdr:from>
    <xdr:to>
      <xdr:col>8</xdr:col>
      <xdr:colOff>78727</xdr:colOff>
      <xdr:row>32</xdr:row>
      <xdr:rowOff>107018</xdr:rowOff>
    </xdr:to>
    <xdr:sp macro="" textlink="">
      <xdr:nvSpPr>
        <xdr:cNvPr id="125" name="ดาว: 5 แฉก 124">
          <a:extLst>
            <a:ext uri="{FF2B5EF4-FFF2-40B4-BE49-F238E27FC236}">
              <a16:creationId xmlns:a16="http://schemas.microsoft.com/office/drawing/2014/main" id="{9DCBACE3-B49F-4BD2-9B50-421FE10A0A63}"/>
            </a:ext>
          </a:extLst>
        </xdr:cNvPr>
        <xdr:cNvSpPr/>
      </xdr:nvSpPr>
      <xdr:spPr>
        <a:xfrm>
          <a:off x="2959088" y="7460319"/>
          <a:ext cx="45719" cy="45719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6</xdr:col>
      <xdr:colOff>141467</xdr:colOff>
      <xdr:row>20</xdr:row>
      <xdr:rowOff>33007</xdr:rowOff>
    </xdr:from>
    <xdr:to>
      <xdr:col>6</xdr:col>
      <xdr:colOff>187186</xdr:colOff>
      <xdr:row>20</xdr:row>
      <xdr:rowOff>78726</xdr:rowOff>
    </xdr:to>
    <xdr:sp macro="" textlink="">
      <xdr:nvSpPr>
        <xdr:cNvPr id="126" name="ดาว: 5 แฉก 125">
          <a:extLst>
            <a:ext uri="{FF2B5EF4-FFF2-40B4-BE49-F238E27FC236}">
              <a16:creationId xmlns:a16="http://schemas.microsoft.com/office/drawing/2014/main" id="{C993A308-63DA-4C13-800E-215C5404177B}"/>
            </a:ext>
          </a:extLst>
        </xdr:cNvPr>
        <xdr:cNvSpPr/>
      </xdr:nvSpPr>
      <xdr:spPr>
        <a:xfrm>
          <a:off x="2366507" y="4688827"/>
          <a:ext cx="45719" cy="45719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5</xdr:col>
      <xdr:colOff>132035</xdr:colOff>
      <xdr:row>18</xdr:row>
      <xdr:rowOff>37723</xdr:rowOff>
    </xdr:from>
    <xdr:to>
      <xdr:col>5</xdr:col>
      <xdr:colOff>177754</xdr:colOff>
      <xdr:row>18</xdr:row>
      <xdr:rowOff>76911</xdr:rowOff>
    </xdr:to>
    <xdr:sp macro="" textlink="">
      <xdr:nvSpPr>
        <xdr:cNvPr id="127" name="ดาว: 5 แฉก 126">
          <a:extLst>
            <a:ext uri="{FF2B5EF4-FFF2-40B4-BE49-F238E27FC236}">
              <a16:creationId xmlns:a16="http://schemas.microsoft.com/office/drawing/2014/main" id="{26917A09-E960-4496-9A67-BDFA2ACE83BD}"/>
            </a:ext>
          </a:extLst>
        </xdr:cNvPr>
        <xdr:cNvSpPr/>
      </xdr:nvSpPr>
      <xdr:spPr>
        <a:xfrm>
          <a:off x="2021795" y="4236343"/>
          <a:ext cx="45719" cy="39188"/>
        </a:xfrm>
        <a:prstGeom prst="star5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587796</xdr:colOff>
      <xdr:row>1</xdr:row>
      <xdr:rowOff>408746</xdr:rowOff>
    </xdr:to>
    <xdr:pic>
      <xdr:nvPicPr>
        <xdr:cNvPr id="3" name="รูปภาพ 2" descr="Home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368846" cy="63734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528914</xdr:colOff>
      <xdr:row>1</xdr:row>
      <xdr:rowOff>412210</xdr:rowOff>
    </xdr:to>
    <xdr:pic>
      <xdr:nvPicPr>
        <xdr:cNvPr id="3" name="รูปภาพ 2" descr="Home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59773" y="0"/>
          <a:ext cx="1368846" cy="63734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530646</xdr:colOff>
      <xdr:row>1</xdr:row>
      <xdr:rowOff>408746</xdr:rowOff>
    </xdr:to>
    <xdr:pic>
      <xdr:nvPicPr>
        <xdr:cNvPr id="3" name="รูปภาพ 2" descr="Home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50" y="0"/>
          <a:ext cx="1368846" cy="63734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530646</xdr:colOff>
      <xdr:row>1</xdr:row>
      <xdr:rowOff>408746</xdr:rowOff>
    </xdr:to>
    <xdr:pic>
      <xdr:nvPicPr>
        <xdr:cNvPr id="3" name="รูปภาพ 2" descr="Home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50" y="0"/>
          <a:ext cx="1368846" cy="6373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Z21"/>
  <sheetViews>
    <sheetView topLeftCell="A7" zoomScale="90" zoomScaleNormal="90" workbookViewId="0">
      <selection activeCell="Q16" sqref="Q16:U19"/>
    </sheetView>
  </sheetViews>
  <sheetFormatPr defaultColWidth="0" defaultRowHeight="14.4" zeroHeight="1" x14ac:dyDescent="0.3"/>
  <cols>
    <col min="1" max="1" width="2.69921875" style="76" customWidth="1"/>
    <col min="2" max="15" width="5.59765625" style="76" customWidth="1"/>
    <col min="16" max="16" width="2.8984375" style="103" customWidth="1"/>
    <col min="17" max="18" width="5.59765625" style="76" customWidth="1"/>
    <col min="19" max="19" width="6.8984375" style="76" customWidth="1"/>
    <col min="20" max="20" width="16.69921875" style="94" bestFit="1" customWidth="1"/>
    <col min="21" max="21" width="12.5" style="76" bestFit="1" customWidth="1"/>
    <col min="22" max="22" width="2.09765625" style="103" customWidth="1"/>
    <col min="23" max="23" width="6.5" style="76" customWidth="1"/>
    <col min="24" max="24" width="5.59765625" style="76" customWidth="1"/>
    <col min="25" max="25" width="6.8984375" style="76" customWidth="1"/>
    <col min="26" max="26" width="16.69921875" style="94" bestFit="1" customWidth="1"/>
    <col min="27" max="27" width="9.69921875" style="94" bestFit="1" customWidth="1"/>
    <col min="28" max="28" width="2.09765625" style="76" customWidth="1"/>
    <col min="29" max="29" width="5.59765625" style="76" hidden="1" customWidth="1"/>
    <col min="30" max="30" width="26.19921875" style="76" hidden="1" customWidth="1"/>
    <col min="31" max="31" width="14.59765625" style="76" hidden="1" customWidth="1"/>
    <col min="32" max="32" width="9.69921875" style="76" hidden="1" customWidth="1"/>
    <col min="33" max="33" width="7.5" style="76" hidden="1" customWidth="1"/>
    <col min="34" max="16384" width="9" style="76" hidden="1"/>
  </cols>
  <sheetData>
    <row r="1" spans="1:52" x14ac:dyDescent="0.3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4"/>
      <c r="Q1" s="73"/>
      <c r="R1" s="73"/>
      <c r="S1" s="73"/>
      <c r="T1" s="427" t="s">
        <v>218</v>
      </c>
      <c r="U1" s="427"/>
      <c r="V1" s="427"/>
      <c r="W1" s="427"/>
      <c r="X1" s="427"/>
      <c r="Y1" s="427"/>
      <c r="Z1" s="427"/>
      <c r="AA1" s="427"/>
      <c r="AB1" s="75"/>
    </row>
    <row r="2" spans="1:52" x14ac:dyDescent="0.3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4"/>
      <c r="Q2" s="73"/>
      <c r="R2" s="73"/>
      <c r="S2" s="73"/>
      <c r="T2" s="427"/>
      <c r="U2" s="427"/>
      <c r="V2" s="427"/>
      <c r="W2" s="427"/>
      <c r="X2" s="427"/>
      <c r="Y2" s="427"/>
      <c r="Z2" s="427"/>
      <c r="AA2" s="427"/>
      <c r="AB2" s="75"/>
      <c r="AZ2" s="76" t="s">
        <v>291</v>
      </c>
    </row>
    <row r="3" spans="1:52" ht="36.75" customHeight="1" x14ac:dyDescent="0.3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4"/>
      <c r="Q3" s="73"/>
      <c r="R3" s="73"/>
      <c r="S3" s="73"/>
      <c r="T3" s="427"/>
      <c r="U3" s="427"/>
      <c r="V3" s="427"/>
      <c r="W3" s="427"/>
      <c r="X3" s="427"/>
      <c r="Y3" s="427"/>
      <c r="Z3" s="427"/>
      <c r="AA3" s="427"/>
      <c r="AB3" s="75"/>
    </row>
    <row r="4" spans="1:52" ht="21" x14ac:dyDescent="0.3">
      <c r="A4" s="75"/>
      <c r="B4" s="446" t="s">
        <v>1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8"/>
      <c r="P4" s="77"/>
      <c r="Q4" s="444" t="s">
        <v>21</v>
      </c>
      <c r="R4" s="444"/>
      <c r="S4" s="444"/>
      <c r="T4" s="444"/>
      <c r="U4" s="444"/>
      <c r="V4" s="78"/>
      <c r="W4" s="454" t="s">
        <v>24</v>
      </c>
      <c r="X4" s="454"/>
      <c r="Y4" s="454"/>
      <c r="Z4" s="454"/>
      <c r="AA4" s="455"/>
      <c r="AB4" s="75"/>
      <c r="AC4" s="444" t="s">
        <v>64</v>
      </c>
      <c r="AD4" s="444"/>
      <c r="AE4" s="444"/>
      <c r="AF4" s="444"/>
      <c r="AG4" s="444"/>
    </row>
    <row r="5" spans="1:52" ht="21" x14ac:dyDescent="0.3">
      <c r="A5" s="75"/>
      <c r="B5" s="443" t="s">
        <v>0</v>
      </c>
      <c r="C5" s="443"/>
      <c r="D5" s="443"/>
      <c r="E5" s="459" t="s">
        <v>290</v>
      </c>
      <c r="F5" s="459"/>
      <c r="G5" s="459"/>
      <c r="H5" s="459"/>
      <c r="I5" s="459"/>
      <c r="J5" s="459"/>
      <c r="K5" s="459"/>
      <c r="L5" s="459"/>
      <c r="M5" s="459"/>
      <c r="N5" s="459"/>
      <c r="O5" s="459"/>
      <c r="P5" s="79"/>
      <c r="Q5" s="445" t="s">
        <v>22</v>
      </c>
      <c r="R5" s="445"/>
      <c r="S5" s="445"/>
      <c r="T5" s="80" t="s">
        <v>27</v>
      </c>
      <c r="U5" s="80" t="s">
        <v>23</v>
      </c>
      <c r="V5" s="78"/>
      <c r="W5" s="445" t="s">
        <v>22</v>
      </c>
      <c r="X5" s="445"/>
      <c r="Y5" s="445"/>
      <c r="Z5" s="80" t="s">
        <v>27</v>
      </c>
      <c r="AA5" s="80" t="s">
        <v>23</v>
      </c>
      <c r="AB5" s="75"/>
      <c r="AC5" s="76" t="s">
        <v>15</v>
      </c>
      <c r="AE5" s="76" t="s">
        <v>18</v>
      </c>
      <c r="AF5" s="76" t="s">
        <v>56</v>
      </c>
      <c r="AG5" s="76" t="s">
        <v>210</v>
      </c>
    </row>
    <row r="6" spans="1:52" ht="21" x14ac:dyDescent="0.4">
      <c r="A6" s="75"/>
      <c r="B6" s="443" t="s">
        <v>3</v>
      </c>
      <c r="C6" s="443"/>
      <c r="D6" s="443"/>
      <c r="E6" s="460" t="s">
        <v>292</v>
      </c>
      <c r="F6" s="461"/>
      <c r="G6" s="461"/>
      <c r="H6" s="461"/>
      <c r="I6" s="461"/>
      <c r="J6" s="461"/>
      <c r="K6" s="461"/>
      <c r="L6" s="461"/>
      <c r="M6" s="461"/>
      <c r="N6" s="461"/>
      <c r="O6" s="462"/>
      <c r="P6" s="79"/>
      <c r="Q6" s="81">
        <v>0</v>
      </c>
      <c r="R6" s="82" t="s">
        <v>25</v>
      </c>
      <c r="S6" s="83">
        <v>49.49</v>
      </c>
      <c r="T6" s="84">
        <v>0</v>
      </c>
      <c r="U6" s="85" t="s">
        <v>28</v>
      </c>
      <c r="V6" s="86"/>
      <c r="W6" s="81">
        <v>0</v>
      </c>
      <c r="X6" s="82" t="s">
        <v>25</v>
      </c>
      <c r="Y6" s="81">
        <v>49.49</v>
      </c>
      <c r="Z6" s="84">
        <v>0</v>
      </c>
      <c r="AA6" s="87" t="s">
        <v>36</v>
      </c>
      <c r="AB6" s="75"/>
      <c r="AD6" s="76" t="s">
        <v>65</v>
      </c>
      <c r="AE6" s="76" t="s">
        <v>219</v>
      </c>
      <c r="AF6" s="76" t="s">
        <v>105</v>
      </c>
      <c r="AG6" s="76" t="s">
        <v>61</v>
      </c>
    </row>
    <row r="7" spans="1:52" ht="21" x14ac:dyDescent="0.4">
      <c r="A7" s="75"/>
      <c r="B7" s="443" t="s">
        <v>63</v>
      </c>
      <c r="C7" s="443"/>
      <c r="D7" s="443"/>
      <c r="E7" s="460" t="s">
        <v>293</v>
      </c>
      <c r="F7" s="461"/>
      <c r="G7" s="461"/>
      <c r="H7" s="461"/>
      <c r="I7" s="461"/>
      <c r="J7" s="461"/>
      <c r="K7" s="461"/>
      <c r="L7" s="461"/>
      <c r="M7" s="461"/>
      <c r="N7" s="461"/>
      <c r="O7" s="462"/>
      <c r="P7" s="79"/>
      <c r="Q7" s="81">
        <v>49.5</v>
      </c>
      <c r="R7" s="82" t="s">
        <v>25</v>
      </c>
      <c r="S7" s="83">
        <v>54.49</v>
      </c>
      <c r="T7" s="84">
        <v>1</v>
      </c>
      <c r="U7" s="85" t="s">
        <v>29</v>
      </c>
      <c r="V7" s="86"/>
      <c r="W7" s="81">
        <v>49.5</v>
      </c>
      <c r="X7" s="82" t="s">
        <v>25</v>
      </c>
      <c r="Y7" s="81">
        <v>64.489999999999995</v>
      </c>
      <c r="Z7" s="84">
        <v>1</v>
      </c>
      <c r="AA7" s="87" t="s">
        <v>37</v>
      </c>
      <c r="AB7" s="75"/>
      <c r="AD7" s="76" t="s">
        <v>66</v>
      </c>
      <c r="AE7" s="76" t="s">
        <v>220</v>
      </c>
      <c r="AF7" s="76" t="s">
        <v>106</v>
      </c>
      <c r="AG7" s="76" t="s">
        <v>62</v>
      </c>
    </row>
    <row r="8" spans="1:52" ht="21" x14ac:dyDescent="0.4">
      <c r="A8" s="75"/>
      <c r="B8" s="443" t="s">
        <v>11</v>
      </c>
      <c r="C8" s="443"/>
      <c r="D8" s="443"/>
      <c r="E8" s="428" t="s">
        <v>294</v>
      </c>
      <c r="F8" s="429"/>
      <c r="G8" s="429"/>
      <c r="H8" s="429"/>
      <c r="I8" s="430"/>
      <c r="J8" s="433" t="s">
        <v>20</v>
      </c>
      <c r="K8" s="434"/>
      <c r="L8" s="431" t="s">
        <v>295</v>
      </c>
      <c r="M8" s="431"/>
      <c r="N8" s="431"/>
      <c r="O8" s="432"/>
      <c r="P8" s="79"/>
      <c r="Q8" s="81">
        <v>54.5</v>
      </c>
      <c r="R8" s="82" t="s">
        <v>25</v>
      </c>
      <c r="S8" s="83">
        <v>59.49</v>
      </c>
      <c r="T8" s="84">
        <v>1.5</v>
      </c>
      <c r="U8" s="85" t="s">
        <v>30</v>
      </c>
      <c r="V8" s="86"/>
      <c r="W8" s="81">
        <v>64.5</v>
      </c>
      <c r="X8" s="82" t="s">
        <v>25</v>
      </c>
      <c r="Y8" s="81">
        <v>79.489999999999995</v>
      </c>
      <c r="Z8" s="84">
        <v>2</v>
      </c>
      <c r="AA8" s="87" t="s">
        <v>33</v>
      </c>
      <c r="AB8" s="75"/>
      <c r="AD8" s="76" t="s">
        <v>67</v>
      </c>
      <c r="AE8" s="76" t="s">
        <v>221</v>
      </c>
      <c r="AF8" s="76" t="s">
        <v>107</v>
      </c>
      <c r="AG8" s="76" t="s">
        <v>211</v>
      </c>
    </row>
    <row r="9" spans="1:52" ht="21" x14ac:dyDescent="0.4">
      <c r="A9" s="75"/>
      <c r="B9" s="443" t="s">
        <v>7</v>
      </c>
      <c r="C9" s="443"/>
      <c r="D9" s="443"/>
      <c r="E9" s="428" t="s">
        <v>296</v>
      </c>
      <c r="F9" s="429"/>
      <c r="G9" s="429"/>
      <c r="H9" s="429"/>
      <c r="I9" s="430"/>
      <c r="J9" s="470" t="s">
        <v>20</v>
      </c>
      <c r="K9" s="471"/>
      <c r="L9" s="466" t="s">
        <v>78</v>
      </c>
      <c r="M9" s="466"/>
      <c r="N9" s="466"/>
      <c r="O9" s="467"/>
      <c r="P9" s="79"/>
      <c r="Q9" s="81">
        <v>59.5</v>
      </c>
      <c r="R9" s="82" t="s">
        <v>25</v>
      </c>
      <c r="S9" s="83">
        <v>64.489999999999995</v>
      </c>
      <c r="T9" s="84">
        <v>2</v>
      </c>
      <c r="U9" s="85" t="s">
        <v>31</v>
      </c>
      <c r="V9" s="86"/>
      <c r="W9" s="81">
        <v>79.5</v>
      </c>
      <c r="X9" s="82" t="s">
        <v>25</v>
      </c>
      <c r="Y9" s="81">
        <v>100</v>
      </c>
      <c r="Z9" s="84">
        <v>3</v>
      </c>
      <c r="AA9" s="87" t="s">
        <v>35</v>
      </c>
      <c r="AB9" s="75"/>
      <c r="AD9" s="76" t="s">
        <v>288</v>
      </c>
      <c r="AE9" s="76" t="s">
        <v>268</v>
      </c>
      <c r="AF9" s="76" t="s">
        <v>108</v>
      </c>
      <c r="AG9" s="76" t="s">
        <v>212</v>
      </c>
    </row>
    <row r="10" spans="1:52" ht="21" x14ac:dyDescent="0.4">
      <c r="A10" s="75"/>
      <c r="B10" s="443" t="s">
        <v>12</v>
      </c>
      <c r="C10" s="443"/>
      <c r="D10" s="443"/>
      <c r="E10" s="428" t="s">
        <v>297</v>
      </c>
      <c r="F10" s="429"/>
      <c r="G10" s="429"/>
      <c r="H10" s="429"/>
      <c r="I10" s="430"/>
      <c r="J10" s="435" t="s">
        <v>20</v>
      </c>
      <c r="K10" s="436"/>
      <c r="L10" s="468" t="s">
        <v>12</v>
      </c>
      <c r="M10" s="468"/>
      <c r="N10" s="468"/>
      <c r="O10" s="469"/>
      <c r="P10" s="79"/>
      <c r="Q10" s="81">
        <v>64.5</v>
      </c>
      <c r="R10" s="82" t="s">
        <v>25</v>
      </c>
      <c r="S10" s="83">
        <v>69.489999999999995</v>
      </c>
      <c r="T10" s="84">
        <v>2.5</v>
      </c>
      <c r="U10" s="85" t="s">
        <v>32</v>
      </c>
      <c r="V10" s="86"/>
      <c r="W10" s="453" t="s">
        <v>26</v>
      </c>
      <c r="X10" s="454"/>
      <c r="Y10" s="454"/>
      <c r="Z10" s="454"/>
      <c r="AA10" s="455"/>
      <c r="AB10" s="75"/>
      <c r="AD10" s="76" t="s">
        <v>68</v>
      </c>
      <c r="AE10" s="76" t="s">
        <v>269</v>
      </c>
      <c r="AF10" s="76" t="s">
        <v>109</v>
      </c>
    </row>
    <row r="11" spans="1:52" ht="21" x14ac:dyDescent="0.4">
      <c r="A11" s="75"/>
      <c r="B11" s="446" t="s">
        <v>4</v>
      </c>
      <c r="C11" s="447"/>
      <c r="D11" s="447"/>
      <c r="E11" s="447"/>
      <c r="F11" s="448"/>
      <c r="G11" s="446"/>
      <c r="H11" s="447"/>
      <c r="I11" s="447"/>
      <c r="J11" s="447"/>
      <c r="K11" s="448"/>
      <c r="L11" s="446"/>
      <c r="M11" s="447"/>
      <c r="N11" s="447"/>
      <c r="O11" s="447"/>
      <c r="P11" s="77"/>
      <c r="Q11" s="81">
        <v>69.5</v>
      </c>
      <c r="R11" s="82" t="s">
        <v>25</v>
      </c>
      <c r="S11" s="83">
        <v>74.489999999999995</v>
      </c>
      <c r="T11" s="84">
        <v>3</v>
      </c>
      <c r="U11" s="85" t="s">
        <v>33</v>
      </c>
      <c r="V11" s="86"/>
      <c r="W11" s="445" t="s">
        <v>22</v>
      </c>
      <c r="X11" s="445"/>
      <c r="Y11" s="445"/>
      <c r="Z11" s="80" t="s">
        <v>27</v>
      </c>
      <c r="AA11" s="80" t="s">
        <v>23</v>
      </c>
      <c r="AB11" s="75"/>
      <c r="AD11" s="76" t="s">
        <v>69</v>
      </c>
      <c r="AE11" s="76" t="s">
        <v>270</v>
      </c>
      <c r="AF11" s="76" t="s">
        <v>110</v>
      </c>
    </row>
    <row r="12" spans="1:52" ht="21" x14ac:dyDescent="0.4">
      <c r="A12" s="75"/>
      <c r="B12" s="443" t="s">
        <v>13</v>
      </c>
      <c r="C12" s="443"/>
      <c r="D12" s="443"/>
      <c r="E12" s="450">
        <v>31101</v>
      </c>
      <c r="F12" s="450"/>
      <c r="G12" s="452" t="s">
        <v>5</v>
      </c>
      <c r="H12" s="452"/>
      <c r="I12" s="463" t="s">
        <v>65</v>
      </c>
      <c r="J12" s="464"/>
      <c r="K12" s="464"/>
      <c r="L12" s="464"/>
      <c r="M12" s="464"/>
      <c r="N12" s="464"/>
      <c r="O12" s="465"/>
      <c r="P12" s="86"/>
      <c r="Q12" s="81">
        <v>74.5</v>
      </c>
      <c r="R12" s="82" t="s">
        <v>25</v>
      </c>
      <c r="S12" s="83">
        <v>79.489999999999995</v>
      </c>
      <c r="T12" s="84">
        <v>3.5</v>
      </c>
      <c r="U12" s="85" t="s">
        <v>34</v>
      </c>
      <c r="V12" s="86"/>
      <c r="W12" s="81">
        <v>0</v>
      </c>
      <c r="X12" s="82" t="s">
        <v>25</v>
      </c>
      <c r="Y12" s="81">
        <v>49.49</v>
      </c>
      <c r="Z12" s="84">
        <v>0</v>
      </c>
      <c r="AA12" s="87" t="s">
        <v>36</v>
      </c>
      <c r="AB12" s="75"/>
      <c r="AD12" s="76" t="s">
        <v>70</v>
      </c>
      <c r="AF12" s="76" t="s">
        <v>111</v>
      </c>
    </row>
    <row r="13" spans="1:52" ht="21" x14ac:dyDescent="0.4">
      <c r="A13" s="75"/>
      <c r="B13" s="443" t="s">
        <v>14</v>
      </c>
      <c r="C13" s="443"/>
      <c r="D13" s="443"/>
      <c r="E13" s="458">
        <v>1</v>
      </c>
      <c r="F13" s="432"/>
      <c r="G13" s="452" t="s">
        <v>9</v>
      </c>
      <c r="H13" s="452"/>
      <c r="I13" s="88">
        <v>2565</v>
      </c>
      <c r="J13" s="439" t="s">
        <v>273</v>
      </c>
      <c r="K13" s="440"/>
      <c r="L13" s="440"/>
      <c r="M13" s="441"/>
      <c r="N13" s="437">
        <v>40</v>
      </c>
      <c r="O13" s="438"/>
      <c r="P13" s="86"/>
      <c r="Q13" s="81">
        <v>79.5</v>
      </c>
      <c r="R13" s="82" t="s">
        <v>25</v>
      </c>
      <c r="S13" s="83">
        <v>100</v>
      </c>
      <c r="T13" s="84">
        <v>4</v>
      </c>
      <c r="U13" s="85" t="s">
        <v>35</v>
      </c>
      <c r="V13" s="86"/>
      <c r="W13" s="81">
        <v>49.5</v>
      </c>
      <c r="X13" s="82" t="s">
        <v>25</v>
      </c>
      <c r="Y13" s="81">
        <v>64.489999999999995</v>
      </c>
      <c r="Z13" s="84">
        <v>1</v>
      </c>
      <c r="AA13" s="87" t="s">
        <v>37</v>
      </c>
      <c r="AB13" s="75"/>
      <c r="AD13" s="76" t="s">
        <v>71</v>
      </c>
      <c r="AF13" s="76" t="s">
        <v>112</v>
      </c>
    </row>
    <row r="14" spans="1:52" ht="21" x14ac:dyDescent="0.4">
      <c r="A14" s="75"/>
      <c r="B14" s="443" t="s">
        <v>15</v>
      </c>
      <c r="C14" s="443"/>
      <c r="D14" s="443"/>
      <c r="E14" s="428" t="s">
        <v>65</v>
      </c>
      <c r="F14" s="429"/>
      <c r="G14" s="429"/>
      <c r="H14" s="429"/>
      <c r="I14" s="429"/>
      <c r="J14" s="433" t="s">
        <v>208</v>
      </c>
      <c r="K14" s="434"/>
      <c r="L14" s="89">
        <v>12</v>
      </c>
      <c r="M14" s="442" t="s">
        <v>114</v>
      </c>
      <c r="N14" s="442"/>
      <c r="O14" s="90">
        <v>2565</v>
      </c>
      <c r="P14" s="79"/>
      <c r="Q14" s="91"/>
      <c r="R14" s="91"/>
      <c r="S14" s="91"/>
      <c r="T14" s="92"/>
      <c r="U14" s="91"/>
      <c r="V14" s="93"/>
      <c r="W14" s="81">
        <v>64.5</v>
      </c>
      <c r="X14" s="82" t="s">
        <v>25</v>
      </c>
      <c r="Y14" s="81">
        <v>79.489999999999995</v>
      </c>
      <c r="Z14" s="84">
        <v>2</v>
      </c>
      <c r="AA14" s="87" t="s">
        <v>33</v>
      </c>
      <c r="AB14" s="75"/>
      <c r="AD14" s="76" t="s">
        <v>289</v>
      </c>
      <c r="AF14" s="76" t="s">
        <v>113</v>
      </c>
    </row>
    <row r="15" spans="1:52" ht="21" x14ac:dyDescent="0.4">
      <c r="A15" s="75"/>
      <c r="B15" s="443" t="s">
        <v>2</v>
      </c>
      <c r="C15" s="443"/>
      <c r="D15" s="443"/>
      <c r="E15" s="428" t="s">
        <v>299</v>
      </c>
      <c r="F15" s="429"/>
      <c r="G15" s="429"/>
      <c r="H15" s="429"/>
      <c r="I15" s="429"/>
      <c r="J15" s="433" t="s">
        <v>20</v>
      </c>
      <c r="K15" s="434"/>
      <c r="L15" s="431" t="s">
        <v>298</v>
      </c>
      <c r="M15" s="431"/>
      <c r="N15" s="431"/>
      <c r="O15" s="432"/>
      <c r="P15" s="79"/>
      <c r="Q15" s="453" t="s">
        <v>207</v>
      </c>
      <c r="R15" s="454"/>
      <c r="S15" s="454"/>
      <c r="T15" s="454"/>
      <c r="U15" s="455"/>
      <c r="V15" s="93"/>
      <c r="W15" s="81">
        <v>79.5</v>
      </c>
      <c r="X15" s="82" t="s">
        <v>25</v>
      </c>
      <c r="Y15" s="81">
        <v>100</v>
      </c>
      <c r="Z15" s="84">
        <v>3</v>
      </c>
      <c r="AA15" s="87" t="s">
        <v>35</v>
      </c>
      <c r="AB15" s="75"/>
      <c r="AD15" s="76" t="s">
        <v>72</v>
      </c>
      <c r="AF15" s="76" t="s">
        <v>114</v>
      </c>
    </row>
    <row r="16" spans="1:52" ht="21" x14ac:dyDescent="0.3">
      <c r="A16" s="75"/>
      <c r="B16" s="443" t="s">
        <v>16</v>
      </c>
      <c r="C16" s="443"/>
      <c r="D16" s="443"/>
      <c r="E16" s="428" t="s">
        <v>322</v>
      </c>
      <c r="F16" s="429"/>
      <c r="G16" s="429"/>
      <c r="H16" s="429"/>
      <c r="I16" s="429"/>
      <c r="J16" s="435" t="s">
        <v>20</v>
      </c>
      <c r="K16" s="436"/>
      <c r="L16" s="431" t="s">
        <v>298</v>
      </c>
      <c r="M16" s="431"/>
      <c r="N16" s="431"/>
      <c r="O16" s="432"/>
      <c r="P16" s="79"/>
      <c r="Q16" s="456" t="s">
        <v>281</v>
      </c>
      <c r="R16" s="457"/>
      <c r="S16" s="457"/>
      <c r="T16" s="457"/>
      <c r="U16" s="457"/>
      <c r="V16" s="93"/>
      <c r="AB16" s="75"/>
      <c r="AD16" s="76" t="s">
        <v>73</v>
      </c>
      <c r="AF16" s="76" t="s">
        <v>115</v>
      </c>
    </row>
    <row r="17" spans="1:32" ht="21" x14ac:dyDescent="0.3">
      <c r="A17" s="75"/>
      <c r="B17" s="452" t="s">
        <v>17</v>
      </c>
      <c r="C17" s="452"/>
      <c r="D17" s="452"/>
      <c r="E17" s="452"/>
      <c r="F17" s="452"/>
      <c r="G17" s="452"/>
      <c r="H17" s="452"/>
      <c r="I17" s="452"/>
      <c r="J17" s="452"/>
      <c r="K17" s="452"/>
      <c r="L17" s="452"/>
      <c r="M17" s="95">
        <v>70</v>
      </c>
      <c r="N17" s="96" t="s">
        <v>10</v>
      </c>
      <c r="O17" s="97">
        <v>30</v>
      </c>
      <c r="P17" s="98"/>
      <c r="Q17" s="457"/>
      <c r="R17" s="457"/>
      <c r="S17" s="457"/>
      <c r="T17" s="457"/>
      <c r="U17" s="457"/>
      <c r="V17" s="93"/>
      <c r="AB17" s="75"/>
      <c r="AF17" s="76" t="s">
        <v>116</v>
      </c>
    </row>
    <row r="18" spans="1:32" ht="21" x14ac:dyDescent="0.3">
      <c r="A18" s="75"/>
      <c r="B18" s="446" t="s">
        <v>6</v>
      </c>
      <c r="C18" s="447"/>
      <c r="D18" s="447"/>
      <c r="E18" s="447"/>
      <c r="F18" s="448"/>
      <c r="G18" s="446"/>
      <c r="H18" s="447"/>
      <c r="I18" s="447"/>
      <c r="J18" s="447"/>
      <c r="K18" s="446" t="s">
        <v>222</v>
      </c>
      <c r="L18" s="447"/>
      <c r="M18" s="447"/>
      <c r="N18" s="447"/>
      <c r="O18" s="448"/>
      <c r="P18" s="77"/>
      <c r="Q18" s="457"/>
      <c r="R18" s="457"/>
      <c r="S18" s="457"/>
      <c r="T18" s="457"/>
      <c r="U18" s="457"/>
      <c r="V18" s="93"/>
      <c r="AB18" s="75"/>
    </row>
    <row r="19" spans="1:32" ht="21" x14ac:dyDescent="0.4">
      <c r="A19" s="75"/>
      <c r="B19" s="443" t="s">
        <v>18</v>
      </c>
      <c r="C19" s="443"/>
      <c r="D19" s="443"/>
      <c r="E19" s="428" t="s">
        <v>268</v>
      </c>
      <c r="F19" s="429"/>
      <c r="G19" s="429"/>
      <c r="H19" s="429"/>
      <c r="I19" s="429"/>
      <c r="J19" s="430"/>
      <c r="K19" s="452" t="s">
        <v>8</v>
      </c>
      <c r="L19" s="452"/>
      <c r="M19" s="99">
        <v>1</v>
      </c>
      <c r="N19" s="100"/>
      <c r="O19" s="101"/>
      <c r="P19" s="86"/>
      <c r="Q19" s="457"/>
      <c r="R19" s="457"/>
      <c r="S19" s="457"/>
      <c r="T19" s="457"/>
      <c r="U19" s="457"/>
      <c r="V19" s="93"/>
      <c r="AB19" s="75"/>
    </row>
    <row r="20" spans="1:32" ht="21" x14ac:dyDescent="0.3">
      <c r="A20" s="75"/>
      <c r="B20" s="443" t="s">
        <v>19</v>
      </c>
      <c r="C20" s="443"/>
      <c r="D20" s="443"/>
      <c r="E20" s="451" t="s">
        <v>323</v>
      </c>
      <c r="F20" s="451"/>
      <c r="G20" s="451"/>
      <c r="H20" s="451"/>
      <c r="I20" s="451"/>
      <c r="J20" s="451"/>
      <c r="K20" s="449" t="s">
        <v>20</v>
      </c>
      <c r="L20" s="449"/>
      <c r="M20" s="450" t="s">
        <v>38</v>
      </c>
      <c r="N20" s="450"/>
      <c r="O20" s="450"/>
      <c r="P20" s="79"/>
      <c r="Q20" s="453" t="s">
        <v>287</v>
      </c>
      <c r="R20" s="454"/>
      <c r="S20" s="454"/>
      <c r="T20" s="454"/>
      <c r="U20" s="455"/>
      <c r="V20" s="93"/>
      <c r="AB20" s="75"/>
    </row>
    <row r="21" spans="1:32" x14ac:dyDescent="0.3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93"/>
      <c r="Q21" s="75"/>
      <c r="R21" s="75"/>
      <c r="S21" s="75"/>
      <c r="T21" s="102"/>
      <c r="U21" s="75"/>
      <c r="V21" s="93"/>
      <c r="W21" s="75"/>
      <c r="X21" s="75"/>
      <c r="Y21" s="75"/>
      <c r="Z21" s="102"/>
      <c r="AA21" s="102"/>
      <c r="AB21" s="75"/>
    </row>
  </sheetData>
  <sheetProtection password="EFA5" sheet="1" objects="1" scenarios="1"/>
  <mergeCells count="65">
    <mergeCell ref="K19:L19"/>
    <mergeCell ref="B19:D19"/>
    <mergeCell ref="B15:D15"/>
    <mergeCell ref="B16:D16"/>
    <mergeCell ref="W4:AA4"/>
    <mergeCell ref="W10:AA10"/>
    <mergeCell ref="L8:O8"/>
    <mergeCell ref="L9:O9"/>
    <mergeCell ref="L10:O10"/>
    <mergeCell ref="J10:K10"/>
    <mergeCell ref="J9:K9"/>
    <mergeCell ref="J8:K8"/>
    <mergeCell ref="B13:D13"/>
    <mergeCell ref="B6:D6"/>
    <mergeCell ref="B7:D7"/>
    <mergeCell ref="B8:D8"/>
    <mergeCell ref="AC4:AG4"/>
    <mergeCell ref="E13:F13"/>
    <mergeCell ref="B4:O4"/>
    <mergeCell ref="W5:Y5"/>
    <mergeCell ref="W11:Y11"/>
    <mergeCell ref="G13:H13"/>
    <mergeCell ref="G12:H12"/>
    <mergeCell ref="E5:O5"/>
    <mergeCell ref="B11:F11"/>
    <mergeCell ref="G11:K11"/>
    <mergeCell ref="L11:O11"/>
    <mergeCell ref="E6:O6"/>
    <mergeCell ref="E7:O7"/>
    <mergeCell ref="B12:D12"/>
    <mergeCell ref="E12:F12"/>
    <mergeCell ref="I12:O12"/>
    <mergeCell ref="B20:D20"/>
    <mergeCell ref="Q4:U4"/>
    <mergeCell ref="Q5:S5"/>
    <mergeCell ref="K18:O18"/>
    <mergeCell ref="K20:L20"/>
    <mergeCell ref="M20:O20"/>
    <mergeCell ref="E20:J20"/>
    <mergeCell ref="E19:J19"/>
    <mergeCell ref="B17:L17"/>
    <mergeCell ref="B5:D5"/>
    <mergeCell ref="B14:D14"/>
    <mergeCell ref="Q20:U20"/>
    <mergeCell ref="Q16:U19"/>
    <mergeCell ref="Q15:U15"/>
    <mergeCell ref="B18:F18"/>
    <mergeCell ref="G18:J18"/>
    <mergeCell ref="B9:D9"/>
    <mergeCell ref="B10:D10"/>
    <mergeCell ref="E14:I14"/>
    <mergeCell ref="E15:I15"/>
    <mergeCell ref="J14:K14"/>
    <mergeCell ref="T1:AA3"/>
    <mergeCell ref="E10:I10"/>
    <mergeCell ref="E8:I8"/>
    <mergeCell ref="E9:I9"/>
    <mergeCell ref="E16:I16"/>
    <mergeCell ref="L15:O15"/>
    <mergeCell ref="L16:O16"/>
    <mergeCell ref="J15:K15"/>
    <mergeCell ref="J16:K16"/>
    <mergeCell ref="N13:O13"/>
    <mergeCell ref="J13:M13"/>
    <mergeCell ref="M14:N14"/>
  </mergeCells>
  <conditionalFormatting sqref="S6:S13 Q6:Q13">
    <cfRule type="containsBlanks" dxfId="150" priority="17">
      <formula>LEN(TRIM(Q6))=0</formula>
    </cfRule>
  </conditionalFormatting>
  <conditionalFormatting sqref="W6:W9 Y6:Y9 Y12:Y15 W12:W15">
    <cfRule type="containsBlanks" dxfId="149" priority="9">
      <formula>LEN(TRIM(W6))=0</formula>
    </cfRule>
  </conditionalFormatting>
  <conditionalFormatting sqref="Q6:Q13">
    <cfRule type="containsBlanks" dxfId="148" priority="8">
      <formula>LEN(TRIM(Q6))=0</formula>
    </cfRule>
  </conditionalFormatting>
  <conditionalFormatting sqref="S6:S13">
    <cfRule type="containsBlanks" dxfId="147" priority="7">
      <formula>LEN(TRIM(S6))=0</formula>
    </cfRule>
  </conditionalFormatting>
  <conditionalFormatting sqref="W6:W9">
    <cfRule type="containsBlanks" dxfId="146" priority="6">
      <formula>LEN(TRIM(W6))=0</formula>
    </cfRule>
  </conditionalFormatting>
  <conditionalFormatting sqref="W7">
    <cfRule type="containsBlanks" dxfId="145" priority="5">
      <formula>LEN(TRIM(W7))=0</formula>
    </cfRule>
  </conditionalFormatting>
  <conditionalFormatting sqref="Y6:Y9">
    <cfRule type="containsBlanks" dxfId="144" priority="4">
      <formula>LEN(TRIM(Y6))=0</formula>
    </cfRule>
  </conditionalFormatting>
  <conditionalFormatting sqref="Y12:Y15">
    <cfRule type="containsBlanks" dxfId="143" priority="3">
      <formula>LEN(TRIM(Y12))=0</formula>
    </cfRule>
  </conditionalFormatting>
  <conditionalFormatting sqref="W12:W15">
    <cfRule type="containsBlanks" dxfId="142" priority="2">
      <formula>LEN(TRIM(W12))=0</formula>
    </cfRule>
  </conditionalFormatting>
  <conditionalFormatting sqref="W13">
    <cfRule type="containsBlanks" dxfId="141" priority="1">
      <formula>LEN(TRIM(W13))=0</formula>
    </cfRule>
  </conditionalFormatting>
  <dataValidations count="3">
    <dataValidation type="list" allowBlank="1" showInputMessage="1" showErrorMessage="1" sqref="E19:J19" xr:uid="{00000000-0002-0000-0000-000000000000}">
      <formula1>$AE$6:$AE$11</formula1>
    </dataValidation>
    <dataValidation type="list" allowBlank="1" showInputMessage="1" showErrorMessage="1" sqref="M14:N14" xr:uid="{00000000-0002-0000-0000-000001000000}">
      <formula1>monthname</formula1>
    </dataValidation>
    <dataValidation type="list" allowBlank="1" showInputMessage="1" sqref="E14:I14" xr:uid="{00000000-0002-0000-0000-000002000000}">
      <formula1>$AD$6:$AD$16</formula1>
    </dataValidation>
  </dataValidations>
  <pageMargins left="0.35433070866141736" right="0.27559055118110237" top="0.74803149606299213" bottom="0.74803149606299213" header="0.31496062992125984" footer="0.31496062992125984"/>
  <pageSetup paperSize="9" scale="72" orientation="landscape" horizontalDpi="200" verticalDpi="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/>
  <dimension ref="A1:J54"/>
  <sheetViews>
    <sheetView topLeftCell="A22" workbookViewId="0">
      <selection activeCell="B3" sqref="B3:I3"/>
    </sheetView>
  </sheetViews>
  <sheetFormatPr defaultColWidth="0" defaultRowHeight="14.4" zeroHeight="1" x14ac:dyDescent="0.3"/>
  <cols>
    <col min="1" max="1" width="4" style="70" customWidth="1"/>
    <col min="2" max="9" width="9" style="3" customWidth="1"/>
    <col min="10" max="10" width="4" style="3" customWidth="1"/>
    <col min="11" max="16384" width="9" style="3" hidden="1"/>
  </cols>
  <sheetData>
    <row r="1" spans="2:10" ht="18" customHeight="1" x14ac:dyDescent="0.3">
      <c r="B1" s="70"/>
      <c r="C1" s="70"/>
      <c r="D1" s="70"/>
      <c r="E1" s="70"/>
      <c r="F1" s="70"/>
      <c r="G1" s="70"/>
      <c r="H1" s="70"/>
      <c r="I1" s="70"/>
      <c r="J1" s="70"/>
    </row>
    <row r="2" spans="2:10" ht="33" customHeight="1" x14ac:dyDescent="0.3">
      <c r="B2" s="70"/>
      <c r="C2" s="70"/>
      <c r="D2" s="70"/>
      <c r="E2" s="70"/>
      <c r="F2" s="70"/>
      <c r="G2" s="70"/>
      <c r="H2" s="70"/>
      <c r="I2" s="70"/>
      <c r="J2" s="70"/>
    </row>
    <row r="3" spans="2:10" ht="21" x14ac:dyDescent="0.4">
      <c r="B3" s="627" t="str">
        <f>"แผนภูมิแสดงผลสัมฤทธิ์ทางการเรียน"</f>
        <v>แผนภูมิแสดงผลสัมฤทธิ์ทางการเรียน</v>
      </c>
      <c r="C3" s="627"/>
      <c r="D3" s="627"/>
      <c r="E3" s="627"/>
      <c r="F3" s="627"/>
      <c r="G3" s="627"/>
      <c r="H3" s="627"/>
      <c r="I3" s="627"/>
      <c r="J3" s="70"/>
    </row>
    <row r="4" spans="2:10" ht="21" x14ac:dyDescent="0.4">
      <c r="B4" s="627" t="str">
        <f ca="1" xml:space="preserve"> "รายวิชา " &amp;INDIRECT("หน้าหลัก!I12")&amp; " รหัสวิชา " &amp; INDIRECT("หน้าหลัก!E12")</f>
        <v>รายวิชา ภาษาไทย รหัสวิชา 31101</v>
      </c>
      <c r="C4" s="627"/>
      <c r="D4" s="627"/>
      <c r="E4" s="627"/>
      <c r="F4" s="627"/>
      <c r="G4" s="627"/>
      <c r="H4" s="627"/>
      <c r="I4" s="627"/>
      <c r="J4" s="70"/>
    </row>
    <row r="5" spans="2:10" ht="21" x14ac:dyDescent="0.4">
      <c r="B5" s="627" t="str">
        <f ca="1" xml:space="preserve"> " ปีการศึกษา " &amp; INDIRECT("หน้าหลัก!I13")</f>
        <v xml:space="preserve"> ปีการศึกษา 2565</v>
      </c>
      <c r="C5" s="627"/>
      <c r="D5" s="627"/>
      <c r="E5" s="627"/>
      <c r="F5" s="627"/>
      <c r="G5" s="627"/>
      <c r="H5" s="627"/>
      <c r="I5" s="627"/>
      <c r="J5" s="70"/>
    </row>
    <row r="6" spans="2:10" ht="1.5" customHeight="1" x14ac:dyDescent="0.4">
      <c r="B6" s="247"/>
      <c r="C6" s="247"/>
      <c r="D6" s="247"/>
      <c r="E6" s="247"/>
      <c r="F6" s="247"/>
      <c r="G6" s="247"/>
      <c r="H6" s="247"/>
      <c r="I6" s="247"/>
      <c r="J6" s="70"/>
    </row>
    <row r="7" spans="2:10" ht="21" x14ac:dyDescent="0.4">
      <c r="B7" s="626" t="s">
        <v>205</v>
      </c>
      <c r="C7" s="626"/>
      <c r="D7" s="626"/>
      <c r="E7" s="626"/>
      <c r="F7" s="626"/>
      <c r="G7" s="626"/>
      <c r="H7" s="626"/>
      <c r="I7" s="626"/>
      <c r="J7" s="70"/>
    </row>
    <row r="8" spans="2:10" ht="21" x14ac:dyDescent="0.4">
      <c r="B8" s="247"/>
      <c r="C8" s="247"/>
      <c r="D8" s="247"/>
      <c r="E8" s="247"/>
      <c r="F8" s="247"/>
      <c r="G8" s="247"/>
      <c r="H8" s="247"/>
      <c r="I8" s="247"/>
      <c r="J8" s="70"/>
    </row>
    <row r="9" spans="2:10" ht="21" x14ac:dyDescent="0.4">
      <c r="B9" s="247"/>
      <c r="C9" s="247"/>
      <c r="D9" s="247"/>
      <c r="E9" s="247"/>
      <c r="F9" s="247"/>
      <c r="G9" s="247"/>
      <c r="H9" s="247"/>
      <c r="I9" s="247"/>
      <c r="J9" s="70"/>
    </row>
    <row r="10" spans="2:10" ht="21" x14ac:dyDescent="0.4">
      <c r="B10" s="247"/>
      <c r="C10" s="247"/>
      <c r="D10" s="247"/>
      <c r="E10" s="247"/>
      <c r="F10" s="247"/>
      <c r="G10" s="247"/>
      <c r="H10" s="247"/>
      <c r="I10" s="247"/>
      <c r="J10" s="70"/>
    </row>
    <row r="11" spans="2:10" ht="21" x14ac:dyDescent="0.4">
      <c r="B11" s="247"/>
      <c r="C11" s="247"/>
      <c r="D11" s="247"/>
      <c r="E11" s="247"/>
      <c r="F11" s="247"/>
      <c r="G11" s="247"/>
      <c r="H11" s="247"/>
      <c r="I11" s="247"/>
      <c r="J11" s="70"/>
    </row>
    <row r="12" spans="2:10" ht="21" x14ac:dyDescent="0.4">
      <c r="B12" s="247"/>
      <c r="C12" s="247"/>
      <c r="D12" s="247"/>
      <c r="E12" s="247"/>
      <c r="F12" s="247"/>
      <c r="G12" s="247"/>
      <c r="H12" s="247"/>
      <c r="I12" s="247"/>
      <c r="J12" s="70"/>
    </row>
    <row r="13" spans="2:10" ht="21" x14ac:dyDescent="0.4">
      <c r="B13" s="247"/>
      <c r="C13" s="247"/>
      <c r="D13" s="247"/>
      <c r="E13" s="247"/>
      <c r="F13" s="247"/>
      <c r="G13" s="247"/>
      <c r="H13" s="247"/>
      <c r="I13" s="247"/>
      <c r="J13" s="70"/>
    </row>
    <row r="14" spans="2:10" ht="21" x14ac:dyDescent="0.4">
      <c r="B14" s="247"/>
      <c r="C14" s="247"/>
      <c r="D14" s="247"/>
      <c r="E14" s="247"/>
      <c r="F14" s="247"/>
      <c r="G14" s="247"/>
      <c r="H14" s="247"/>
      <c r="I14" s="247"/>
      <c r="J14" s="70"/>
    </row>
    <row r="15" spans="2:10" ht="21" x14ac:dyDescent="0.4">
      <c r="B15" s="247"/>
      <c r="C15" s="247"/>
      <c r="D15" s="247"/>
      <c r="E15" s="247"/>
      <c r="F15" s="247"/>
      <c r="G15" s="247"/>
      <c r="H15" s="247"/>
      <c r="I15" s="247"/>
      <c r="J15" s="70"/>
    </row>
    <row r="16" spans="2:10" ht="0.75" customHeight="1" x14ac:dyDescent="0.4">
      <c r="B16" s="247"/>
      <c r="C16" s="247"/>
      <c r="D16" s="247"/>
      <c r="E16" s="247"/>
      <c r="F16" s="247"/>
      <c r="G16" s="247"/>
      <c r="H16" s="247"/>
      <c r="I16" s="247"/>
      <c r="J16" s="70"/>
    </row>
    <row r="17" spans="2:10" ht="21" x14ac:dyDescent="0.4">
      <c r="B17" s="626" t="s">
        <v>141</v>
      </c>
      <c r="C17" s="626"/>
      <c r="D17" s="626"/>
      <c r="E17" s="626"/>
      <c r="F17" s="626"/>
      <c r="G17" s="626"/>
      <c r="H17" s="626"/>
      <c r="I17" s="626"/>
      <c r="J17" s="70"/>
    </row>
    <row r="18" spans="2:10" ht="21" x14ac:dyDescent="0.4">
      <c r="B18" s="247"/>
      <c r="C18" s="247"/>
      <c r="D18" s="247"/>
      <c r="E18" s="247"/>
      <c r="F18" s="247"/>
      <c r="G18" s="247"/>
      <c r="H18" s="247"/>
      <c r="I18" s="247"/>
      <c r="J18" s="70"/>
    </row>
    <row r="19" spans="2:10" ht="21" x14ac:dyDescent="0.4">
      <c r="B19" s="247"/>
      <c r="C19" s="247"/>
      <c r="D19" s="247"/>
      <c r="E19" s="247"/>
      <c r="F19" s="247"/>
      <c r="G19" s="247"/>
      <c r="H19" s="247"/>
      <c r="I19" s="247"/>
      <c r="J19" s="70"/>
    </row>
    <row r="20" spans="2:10" ht="21" x14ac:dyDescent="0.4">
      <c r="B20" s="247"/>
      <c r="C20" s="247"/>
      <c r="D20" s="247"/>
      <c r="E20" s="247"/>
      <c r="F20" s="247"/>
      <c r="G20" s="247"/>
      <c r="H20" s="247"/>
      <c r="I20" s="247"/>
      <c r="J20" s="70"/>
    </row>
    <row r="21" spans="2:10" ht="21" x14ac:dyDescent="0.4">
      <c r="B21" s="247"/>
      <c r="C21" s="247"/>
      <c r="D21" s="247"/>
      <c r="E21" s="247"/>
      <c r="F21" s="247"/>
      <c r="G21" s="247"/>
      <c r="H21" s="247"/>
      <c r="I21" s="247"/>
      <c r="J21" s="70"/>
    </row>
    <row r="22" spans="2:10" ht="21" x14ac:dyDescent="0.4">
      <c r="B22" s="247"/>
      <c r="C22" s="247"/>
      <c r="D22" s="247"/>
      <c r="E22" s="247"/>
      <c r="F22" s="247"/>
      <c r="G22" s="247"/>
      <c r="H22" s="247"/>
      <c r="I22" s="247"/>
      <c r="J22" s="70"/>
    </row>
    <row r="23" spans="2:10" ht="21" x14ac:dyDescent="0.4">
      <c r="B23" s="247"/>
      <c r="C23" s="247"/>
      <c r="D23" s="247"/>
      <c r="E23" s="247"/>
      <c r="F23" s="247"/>
      <c r="G23" s="247"/>
      <c r="H23" s="247"/>
      <c r="I23" s="247"/>
      <c r="J23" s="70"/>
    </row>
    <row r="24" spans="2:10" ht="21" x14ac:dyDescent="0.4">
      <c r="B24" s="247"/>
      <c r="C24" s="247"/>
      <c r="D24" s="247"/>
      <c r="E24" s="247"/>
      <c r="F24" s="247"/>
      <c r="G24" s="247"/>
      <c r="H24" s="247"/>
      <c r="I24" s="247"/>
      <c r="J24" s="70"/>
    </row>
    <row r="25" spans="2:10" ht="14.25" customHeight="1" x14ac:dyDescent="0.4">
      <c r="B25" s="247"/>
      <c r="C25" s="247"/>
      <c r="D25" s="247"/>
      <c r="E25" s="247"/>
      <c r="F25" s="247"/>
      <c r="G25" s="247"/>
      <c r="H25" s="247"/>
      <c r="I25" s="247"/>
      <c r="J25" s="70"/>
    </row>
    <row r="26" spans="2:10" ht="6" hidden="1" customHeight="1" x14ac:dyDescent="0.4">
      <c r="B26" s="247"/>
      <c r="C26" s="247"/>
      <c r="D26" s="247"/>
      <c r="E26" s="247"/>
      <c r="F26" s="247"/>
      <c r="G26" s="247"/>
      <c r="H26" s="247"/>
      <c r="I26" s="247"/>
      <c r="J26" s="70"/>
    </row>
    <row r="27" spans="2:10" ht="21" x14ac:dyDescent="0.4">
      <c r="B27" s="626" t="s">
        <v>206</v>
      </c>
      <c r="C27" s="626"/>
      <c r="D27" s="626"/>
      <c r="E27" s="626"/>
      <c r="F27" s="626"/>
      <c r="G27" s="626"/>
      <c r="H27" s="626"/>
      <c r="I27" s="626"/>
      <c r="J27" s="70"/>
    </row>
    <row r="28" spans="2:10" ht="21" x14ac:dyDescent="0.4">
      <c r="B28" s="247"/>
      <c r="C28" s="247"/>
      <c r="D28" s="247"/>
      <c r="E28" s="247"/>
      <c r="F28" s="247"/>
      <c r="G28" s="247"/>
      <c r="H28" s="247"/>
      <c r="I28" s="247"/>
      <c r="J28" s="70"/>
    </row>
    <row r="29" spans="2:10" ht="21" x14ac:dyDescent="0.4">
      <c r="B29" s="247"/>
      <c r="C29" s="247"/>
      <c r="D29" s="247"/>
      <c r="E29" s="247"/>
      <c r="F29" s="247"/>
      <c r="G29" s="247"/>
      <c r="H29" s="247"/>
      <c r="I29" s="247"/>
      <c r="J29" s="70"/>
    </row>
    <row r="30" spans="2:10" ht="21" x14ac:dyDescent="0.4">
      <c r="B30" s="247"/>
      <c r="C30" s="247"/>
      <c r="D30" s="247"/>
      <c r="E30" s="247"/>
      <c r="F30" s="247"/>
      <c r="G30" s="247"/>
      <c r="H30" s="247"/>
      <c r="I30" s="247"/>
      <c r="J30" s="70"/>
    </row>
    <row r="31" spans="2:10" ht="21" x14ac:dyDescent="0.4">
      <c r="B31" s="247"/>
      <c r="C31" s="247"/>
      <c r="D31" s="247"/>
      <c r="E31" s="247"/>
      <c r="F31" s="247"/>
      <c r="G31" s="247"/>
      <c r="H31" s="247"/>
      <c r="I31" s="247"/>
      <c r="J31" s="70"/>
    </row>
    <row r="32" spans="2:10" ht="21" x14ac:dyDescent="0.4">
      <c r="B32" s="247"/>
      <c r="C32" s="247"/>
      <c r="D32" s="247"/>
      <c r="E32" s="247"/>
      <c r="F32" s="247"/>
      <c r="G32" s="247"/>
      <c r="H32" s="247"/>
      <c r="I32" s="247"/>
      <c r="J32" s="70"/>
    </row>
    <row r="33" spans="2:10" ht="21" x14ac:dyDescent="0.4">
      <c r="B33" s="247"/>
      <c r="C33" s="247"/>
      <c r="D33" s="247"/>
      <c r="E33" s="247"/>
      <c r="F33" s="247"/>
      <c r="G33" s="247"/>
      <c r="H33" s="247"/>
      <c r="I33" s="247"/>
      <c r="J33" s="70"/>
    </row>
    <row r="34" spans="2:10" ht="21" x14ac:dyDescent="0.4">
      <c r="B34" s="247"/>
      <c r="C34" s="247"/>
      <c r="D34" s="247"/>
      <c r="E34" s="247"/>
      <c r="F34" s="247"/>
      <c r="G34" s="247"/>
      <c r="H34" s="247"/>
      <c r="I34" s="247"/>
      <c r="J34" s="70"/>
    </row>
    <row r="35" spans="2:10" ht="21" x14ac:dyDescent="0.4">
      <c r="B35" s="247"/>
      <c r="C35" s="247"/>
      <c r="D35" s="247"/>
      <c r="E35" s="247"/>
      <c r="F35" s="247"/>
      <c r="G35" s="247"/>
      <c r="H35" s="247"/>
      <c r="I35" s="247"/>
      <c r="J35" s="70"/>
    </row>
    <row r="36" spans="2:10" ht="21" x14ac:dyDescent="0.4">
      <c r="B36" s="248"/>
      <c r="C36" s="248"/>
      <c r="D36" s="248"/>
      <c r="E36" s="248"/>
      <c r="F36" s="248"/>
      <c r="G36" s="248"/>
      <c r="H36" s="248"/>
      <c r="I36" s="248"/>
      <c r="J36" s="70"/>
    </row>
    <row r="37" spans="2:10" ht="21" hidden="1" x14ac:dyDescent="0.4">
      <c r="B37" s="247"/>
      <c r="C37" s="247"/>
      <c r="D37" s="247"/>
      <c r="E37" s="247"/>
      <c r="F37" s="247"/>
      <c r="G37" s="247"/>
      <c r="H37" s="247"/>
      <c r="I37" s="247"/>
    </row>
    <row r="38" spans="2:10" ht="21" hidden="1" x14ac:dyDescent="0.4">
      <c r="B38" s="247"/>
      <c r="C38" s="247"/>
      <c r="D38" s="247"/>
      <c r="E38" s="247"/>
      <c r="F38" s="247"/>
      <c r="G38" s="247"/>
      <c r="H38" s="247"/>
      <c r="I38" s="247"/>
    </row>
    <row r="39" spans="2:10" ht="21" hidden="1" x14ac:dyDescent="0.4">
      <c r="B39" s="247"/>
      <c r="C39" s="247"/>
      <c r="D39" s="247"/>
      <c r="E39" s="247"/>
      <c r="F39" s="247"/>
      <c r="G39" s="247"/>
      <c r="H39" s="247"/>
      <c r="I39" s="247"/>
    </row>
    <row r="40" spans="2:10" ht="21" hidden="1" x14ac:dyDescent="0.4">
      <c r="B40" s="247"/>
      <c r="C40" s="247"/>
      <c r="D40" s="247"/>
      <c r="E40" s="247"/>
      <c r="F40" s="247"/>
      <c r="G40" s="247"/>
      <c r="H40" s="247"/>
      <c r="I40" s="247"/>
    </row>
    <row r="41" spans="2:10" ht="21" hidden="1" x14ac:dyDescent="0.4">
      <c r="B41" s="247"/>
      <c r="C41" s="247"/>
      <c r="D41" s="247"/>
      <c r="E41" s="247"/>
      <c r="F41" s="247"/>
      <c r="G41" s="247"/>
      <c r="H41" s="247"/>
      <c r="I41" s="247"/>
    </row>
    <row r="42" spans="2:10" ht="21" hidden="1" x14ac:dyDescent="0.4">
      <c r="B42" s="247"/>
      <c r="C42" s="247"/>
      <c r="D42" s="247"/>
      <c r="E42" s="247"/>
      <c r="F42" s="247"/>
      <c r="G42" s="247"/>
      <c r="H42" s="247"/>
      <c r="I42" s="247"/>
    </row>
    <row r="43" spans="2:10" ht="21" hidden="1" x14ac:dyDescent="0.4">
      <c r="B43" s="247"/>
      <c r="C43" s="247"/>
      <c r="D43" s="247"/>
      <c r="E43" s="247"/>
      <c r="F43" s="247"/>
      <c r="G43" s="247"/>
      <c r="H43" s="247"/>
      <c r="I43" s="247"/>
    </row>
    <row r="44" spans="2:10" ht="21" hidden="1" x14ac:dyDescent="0.4">
      <c r="B44" s="247"/>
      <c r="C44" s="247"/>
      <c r="D44" s="247"/>
      <c r="E44" s="247"/>
      <c r="F44" s="247"/>
      <c r="G44" s="247"/>
      <c r="H44" s="247"/>
      <c r="I44" s="247"/>
    </row>
    <row r="45" spans="2:10" ht="21" hidden="1" x14ac:dyDescent="0.4">
      <c r="B45" s="247"/>
      <c r="C45" s="247"/>
      <c r="D45" s="247"/>
      <c r="E45" s="247"/>
      <c r="F45" s="247"/>
      <c r="G45" s="247"/>
      <c r="H45" s="247"/>
      <c r="I45" s="247"/>
    </row>
    <row r="46" spans="2:10" ht="21" hidden="1" x14ac:dyDescent="0.4">
      <c r="B46" s="247"/>
      <c r="C46" s="247"/>
      <c r="D46" s="247"/>
      <c r="E46" s="247"/>
      <c r="F46" s="247"/>
      <c r="G46" s="247"/>
      <c r="H46" s="247"/>
      <c r="I46" s="247"/>
    </row>
    <row r="47" spans="2:10" ht="21" hidden="1" x14ac:dyDescent="0.4">
      <c r="B47" s="247"/>
      <c r="C47" s="247"/>
      <c r="D47" s="247"/>
      <c r="E47" s="247"/>
      <c r="F47" s="247"/>
      <c r="G47" s="247"/>
      <c r="H47" s="247"/>
      <c r="I47" s="247"/>
    </row>
    <row r="48" spans="2:10" ht="21" hidden="1" x14ac:dyDescent="0.4">
      <c r="B48" s="247"/>
      <c r="C48" s="247"/>
      <c r="D48" s="247"/>
      <c r="E48" s="247"/>
      <c r="F48" s="247"/>
      <c r="G48" s="247"/>
      <c r="H48" s="247"/>
      <c r="I48" s="247"/>
    </row>
    <row r="49" spans="2:9" ht="21" hidden="1" x14ac:dyDescent="0.4">
      <c r="B49" s="247"/>
      <c r="C49" s="247"/>
      <c r="D49" s="247"/>
      <c r="E49" s="247"/>
      <c r="F49" s="247"/>
      <c r="G49" s="247"/>
      <c r="H49" s="247"/>
      <c r="I49" s="247"/>
    </row>
    <row r="50" spans="2:9" ht="21" hidden="1" x14ac:dyDescent="0.4">
      <c r="B50" s="247"/>
      <c r="C50" s="247"/>
      <c r="D50" s="247"/>
      <c r="E50" s="247"/>
      <c r="F50" s="247"/>
      <c r="G50" s="247"/>
      <c r="H50" s="247"/>
      <c r="I50" s="247"/>
    </row>
    <row r="51" spans="2:9" ht="21" hidden="1" x14ac:dyDescent="0.4">
      <c r="B51" s="247"/>
      <c r="C51" s="247"/>
      <c r="D51" s="247"/>
      <c r="E51" s="247"/>
      <c r="F51" s="247"/>
      <c r="G51" s="247"/>
      <c r="H51" s="247"/>
      <c r="I51" s="247"/>
    </row>
    <row r="52" spans="2:9" ht="21" hidden="1" x14ac:dyDescent="0.4">
      <c r="B52" s="247"/>
      <c r="C52" s="247"/>
      <c r="D52" s="247"/>
      <c r="E52" s="247"/>
      <c r="F52" s="247"/>
      <c r="G52" s="247"/>
      <c r="H52" s="247"/>
      <c r="I52" s="247"/>
    </row>
    <row r="53" spans="2:9" ht="21" hidden="1" x14ac:dyDescent="0.4">
      <c r="B53" s="247"/>
      <c r="C53" s="247"/>
      <c r="D53" s="247"/>
      <c r="E53" s="247"/>
      <c r="F53" s="247"/>
      <c r="G53" s="247"/>
      <c r="H53" s="247"/>
      <c r="I53" s="247"/>
    </row>
    <row r="54" spans="2:9" ht="21" hidden="1" x14ac:dyDescent="0.4">
      <c r="B54" s="247"/>
      <c r="C54" s="247"/>
      <c r="D54" s="247"/>
      <c r="E54" s="247"/>
      <c r="F54" s="247"/>
      <c r="G54" s="247"/>
      <c r="H54" s="247"/>
      <c r="I54" s="247"/>
    </row>
  </sheetData>
  <sheetProtection password="EFA5" sheet="1" scenarios="1" formatCells="0" formatColumns="0" formatRows="0"/>
  <mergeCells count="6">
    <mergeCell ref="B27:I27"/>
    <mergeCell ref="B5:I5"/>
    <mergeCell ref="B4:I4"/>
    <mergeCell ref="B3:I3"/>
    <mergeCell ref="B7:I7"/>
    <mergeCell ref="B17:I1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K59"/>
  <sheetViews>
    <sheetView zoomScale="120" zoomScaleNormal="120" workbookViewId="0">
      <selection activeCell="D23" sqref="D23"/>
    </sheetView>
  </sheetViews>
  <sheetFormatPr defaultColWidth="0" defaultRowHeight="14.4" zeroHeight="1" x14ac:dyDescent="0.3"/>
  <cols>
    <col min="1" max="1" width="3.8984375" style="282" customWidth="1"/>
    <col min="2" max="2" width="11.5" style="283" hidden="1" customWidth="1"/>
    <col min="3" max="3" width="8" style="283" customWidth="1"/>
    <col min="4" max="4" width="46.19921875" style="283" customWidth="1"/>
    <col min="5" max="5" width="14.59765625" style="283" customWidth="1"/>
    <col min="6" max="6" width="9.8984375" style="283" customWidth="1"/>
    <col min="7" max="7" width="4.8984375" style="283" customWidth="1"/>
    <col min="8" max="11" width="0" style="3" hidden="1" customWidth="1"/>
    <col min="12" max="16384" width="9" style="3" hidden="1"/>
  </cols>
  <sheetData>
    <row r="1" spans="1:11" ht="18" customHeight="1" x14ac:dyDescent="0.4">
      <c r="A1" s="249"/>
      <c r="B1" s="249"/>
      <c r="C1" s="250"/>
      <c r="D1" s="250"/>
      <c r="E1" s="250"/>
      <c r="F1" s="249"/>
      <c r="G1" s="249"/>
    </row>
    <row r="2" spans="1:11" ht="33" customHeight="1" x14ac:dyDescent="0.4">
      <c r="A2" s="249"/>
      <c r="B2" s="249"/>
      <c r="C2" s="250"/>
      <c r="D2" s="250"/>
      <c r="E2" s="250"/>
      <c r="F2" s="249"/>
      <c r="G2" s="249"/>
    </row>
    <row r="3" spans="1:11" ht="23.4" x14ac:dyDescent="0.4">
      <c r="A3" s="249"/>
      <c r="B3" s="251"/>
      <c r="C3" s="644" t="s">
        <v>213</v>
      </c>
      <c r="D3" s="645"/>
      <c r="E3" s="645"/>
      <c r="F3" s="646"/>
      <c r="G3" s="249"/>
    </row>
    <row r="4" spans="1:11" ht="23.4" x14ac:dyDescent="0.4">
      <c r="A4" s="249"/>
      <c r="B4" s="251"/>
      <c r="C4" s="640" t="str">
        <f ca="1" xml:space="preserve"> "รายวิชา " &amp;INDIRECT("หน้าหลัก!I12")&amp; " รหัสวิชา " &amp; INDIRECT("หน้าหลัก!E12")</f>
        <v>รายวิชา ภาษาไทย รหัสวิชา 31101</v>
      </c>
      <c r="D4" s="641"/>
      <c r="E4" s="641"/>
      <c r="F4" s="642"/>
      <c r="G4" s="249"/>
      <c r="H4" s="252"/>
      <c r="I4" s="252"/>
      <c r="J4" s="252"/>
      <c r="K4" s="252"/>
    </row>
    <row r="5" spans="1:11" ht="23.4" x14ac:dyDescent="0.4">
      <c r="A5" s="249"/>
      <c r="B5" s="251"/>
      <c r="C5" s="647" t="str">
        <f ca="1" xml:space="preserve"> " ปีการศึกษา " &amp; INDIRECT("หน้าหลัก!I13")</f>
        <v xml:space="preserve"> ปีการศึกษา 2565</v>
      </c>
      <c r="D5" s="648"/>
      <c r="E5" s="648"/>
      <c r="F5" s="649"/>
      <c r="G5" s="249"/>
      <c r="H5" s="252"/>
      <c r="I5" s="252"/>
      <c r="J5" s="252"/>
      <c r="K5" s="252"/>
    </row>
    <row r="6" spans="1:11" ht="9.75" hidden="1" customHeight="1" x14ac:dyDescent="0.4">
      <c r="A6" s="249"/>
      <c r="B6" s="251"/>
      <c r="C6" s="253"/>
      <c r="D6" s="253"/>
      <c r="E6" s="253"/>
      <c r="F6" s="253"/>
      <c r="G6" s="249"/>
      <c r="H6" s="252"/>
      <c r="I6" s="252"/>
      <c r="J6" s="252"/>
      <c r="K6" s="252"/>
    </row>
    <row r="7" spans="1:11" ht="21" x14ac:dyDescent="0.4">
      <c r="A7" s="249"/>
      <c r="B7" s="251"/>
      <c r="C7" s="634" t="s">
        <v>214</v>
      </c>
      <c r="D7" s="635"/>
      <c r="E7" s="635"/>
      <c r="F7" s="636"/>
      <c r="G7" s="249"/>
    </row>
    <row r="8" spans="1:11" ht="17.25" customHeight="1" x14ac:dyDescent="0.35">
      <c r="A8" s="249"/>
      <c r="B8" s="643"/>
      <c r="C8" s="637"/>
      <c r="D8" s="638"/>
      <c r="E8" s="638"/>
      <c r="F8" s="639"/>
      <c r="G8" s="249"/>
    </row>
    <row r="9" spans="1:11" ht="17.25" customHeight="1" x14ac:dyDescent="0.35">
      <c r="A9" s="249"/>
      <c r="B9" s="643"/>
      <c r="C9" s="628"/>
      <c r="D9" s="629"/>
      <c r="E9" s="629"/>
      <c r="F9" s="630"/>
      <c r="G9" s="249"/>
    </row>
    <row r="10" spans="1:11" ht="17.25" customHeight="1" x14ac:dyDescent="0.35">
      <c r="A10" s="249"/>
      <c r="B10" s="643"/>
      <c r="C10" s="628"/>
      <c r="D10" s="629"/>
      <c r="E10" s="629"/>
      <c r="F10" s="630"/>
      <c r="G10" s="249"/>
    </row>
    <row r="11" spans="1:11" ht="17.25" customHeight="1" x14ac:dyDescent="0.35">
      <c r="A11" s="249"/>
      <c r="B11" s="643"/>
      <c r="C11" s="628"/>
      <c r="D11" s="629"/>
      <c r="E11" s="629"/>
      <c r="F11" s="630"/>
      <c r="G11" s="249"/>
    </row>
    <row r="12" spans="1:11" ht="17.25" customHeight="1" x14ac:dyDescent="0.35">
      <c r="A12" s="249"/>
      <c r="B12" s="643"/>
      <c r="C12" s="628"/>
      <c r="D12" s="629"/>
      <c r="E12" s="629"/>
      <c r="F12" s="630"/>
      <c r="G12" s="249"/>
    </row>
    <row r="13" spans="1:11" ht="17.25" customHeight="1" x14ac:dyDescent="0.35">
      <c r="A13" s="249"/>
      <c r="B13" s="643"/>
      <c r="C13" s="628"/>
      <c r="D13" s="629"/>
      <c r="E13" s="629"/>
      <c r="F13" s="630"/>
      <c r="G13" s="249"/>
    </row>
    <row r="14" spans="1:11" ht="17.25" customHeight="1" x14ac:dyDescent="0.35">
      <c r="A14" s="249"/>
      <c r="B14" s="643"/>
      <c r="C14" s="628"/>
      <c r="D14" s="629"/>
      <c r="E14" s="629"/>
      <c r="F14" s="630"/>
      <c r="G14" s="249"/>
    </row>
    <row r="15" spans="1:11" ht="17.25" customHeight="1" x14ac:dyDescent="0.35">
      <c r="A15" s="249"/>
      <c r="B15" s="643"/>
      <c r="C15" s="628"/>
      <c r="D15" s="629"/>
      <c r="E15" s="629"/>
      <c r="F15" s="630"/>
      <c r="G15" s="249"/>
    </row>
    <row r="16" spans="1:11" ht="17.25" customHeight="1" x14ac:dyDescent="0.35">
      <c r="A16" s="249"/>
      <c r="B16" s="254"/>
      <c r="C16" s="628"/>
      <c r="D16" s="629"/>
      <c r="E16" s="629"/>
      <c r="F16" s="630"/>
      <c r="G16" s="249"/>
    </row>
    <row r="17" spans="1:7" ht="17.25" customHeight="1" x14ac:dyDescent="0.35">
      <c r="A17" s="249"/>
      <c r="B17" s="255"/>
      <c r="C17" s="628"/>
      <c r="D17" s="629"/>
      <c r="E17" s="629"/>
      <c r="F17" s="630"/>
      <c r="G17" s="249"/>
    </row>
    <row r="18" spans="1:7" ht="17.25" customHeight="1" x14ac:dyDescent="0.35">
      <c r="A18" s="249"/>
      <c r="B18" s="255"/>
      <c r="C18" s="628"/>
      <c r="D18" s="629"/>
      <c r="E18" s="629"/>
      <c r="F18" s="630"/>
      <c r="G18" s="249"/>
    </row>
    <row r="19" spans="1:7" ht="17.25" customHeight="1" x14ac:dyDescent="0.35">
      <c r="A19" s="249"/>
      <c r="B19" s="255"/>
      <c r="C19" s="631"/>
      <c r="D19" s="632"/>
      <c r="E19" s="632"/>
      <c r="F19" s="633"/>
      <c r="G19" s="249"/>
    </row>
    <row r="20" spans="1:7" ht="17.25" customHeight="1" x14ac:dyDescent="0.35">
      <c r="A20" s="249"/>
      <c r="B20" s="255"/>
      <c r="C20" s="256"/>
      <c r="D20" s="256"/>
      <c r="E20" s="257"/>
      <c r="F20" s="258"/>
      <c r="G20" s="249"/>
    </row>
    <row r="21" spans="1:7" ht="21" x14ac:dyDescent="0.4">
      <c r="A21" s="249"/>
      <c r="B21" s="255"/>
      <c r="C21" s="634" t="s">
        <v>136</v>
      </c>
      <c r="D21" s="635"/>
      <c r="E21" s="635"/>
      <c r="F21" s="636"/>
      <c r="G21" s="249"/>
    </row>
    <row r="22" spans="1:7" ht="21" x14ac:dyDescent="0.4">
      <c r="A22" s="249"/>
      <c r="B22" s="255"/>
      <c r="C22" s="259" t="s">
        <v>133</v>
      </c>
      <c r="D22" s="259" t="s">
        <v>136</v>
      </c>
      <c r="E22" s="259" t="s">
        <v>215</v>
      </c>
      <c r="F22" s="260" t="s">
        <v>216</v>
      </c>
      <c r="G22" s="249"/>
    </row>
    <row r="23" spans="1:7" ht="17.25" customHeight="1" x14ac:dyDescent="0.35">
      <c r="A23" s="249"/>
      <c r="B23" s="255"/>
      <c r="C23" s="261">
        <v>1</v>
      </c>
      <c r="D23" s="262"/>
      <c r="E23" s="261"/>
      <c r="F23" s="419"/>
      <c r="G23" s="249"/>
    </row>
    <row r="24" spans="1:7" ht="17.25" customHeight="1" x14ac:dyDescent="0.35">
      <c r="A24" s="249"/>
      <c r="B24" s="255"/>
      <c r="C24" s="263">
        <v>2</v>
      </c>
      <c r="D24" s="264"/>
      <c r="E24" s="261"/>
      <c r="F24" s="419"/>
      <c r="G24" s="249"/>
    </row>
    <row r="25" spans="1:7" ht="17.25" customHeight="1" x14ac:dyDescent="0.35">
      <c r="A25" s="249"/>
      <c r="B25" s="255"/>
      <c r="C25" s="261">
        <v>3</v>
      </c>
      <c r="D25" s="264"/>
      <c r="E25" s="261"/>
      <c r="F25" s="419"/>
      <c r="G25" s="249"/>
    </row>
    <row r="26" spans="1:7" ht="17.25" customHeight="1" x14ac:dyDescent="0.35">
      <c r="A26" s="249"/>
      <c r="B26" s="255"/>
      <c r="C26" s="263">
        <v>4</v>
      </c>
      <c r="D26" s="416"/>
      <c r="E26" s="268"/>
      <c r="F26" s="269"/>
      <c r="G26" s="249"/>
    </row>
    <row r="27" spans="1:7" ht="17.25" customHeight="1" x14ac:dyDescent="0.35">
      <c r="A27" s="249"/>
      <c r="B27" s="255"/>
      <c r="C27" s="261">
        <v>5</v>
      </c>
      <c r="D27" s="268"/>
      <c r="E27" s="261"/>
      <c r="F27" s="419"/>
      <c r="G27" s="249"/>
    </row>
    <row r="28" spans="1:7" ht="17.25" customHeight="1" x14ac:dyDescent="0.35">
      <c r="A28" s="249"/>
      <c r="B28" s="255"/>
      <c r="C28" s="263">
        <v>6</v>
      </c>
      <c r="D28" s="268"/>
      <c r="E28" s="261"/>
      <c r="F28" s="420"/>
      <c r="G28" s="249"/>
    </row>
    <row r="29" spans="1:7" ht="17.25" customHeight="1" x14ac:dyDescent="0.35">
      <c r="A29" s="249"/>
      <c r="B29" s="255"/>
      <c r="C29" s="261">
        <v>7</v>
      </c>
      <c r="D29" s="268"/>
      <c r="E29" s="261"/>
      <c r="F29" s="419"/>
      <c r="G29" s="249"/>
    </row>
    <row r="30" spans="1:7" ht="17.25" customHeight="1" x14ac:dyDescent="0.35">
      <c r="A30" s="249"/>
      <c r="B30" s="255"/>
      <c r="C30" s="263">
        <v>8</v>
      </c>
      <c r="D30" s="268"/>
      <c r="E30" s="267"/>
      <c r="F30" s="269"/>
      <c r="G30" s="249"/>
    </row>
    <row r="31" spans="1:7" ht="17.25" customHeight="1" x14ac:dyDescent="0.35">
      <c r="A31" s="249"/>
      <c r="B31" s="255"/>
      <c r="C31" s="261">
        <v>9</v>
      </c>
      <c r="D31" s="268"/>
      <c r="E31" s="261"/>
      <c r="F31" s="419"/>
      <c r="G31" s="249"/>
    </row>
    <row r="32" spans="1:7" ht="17.25" customHeight="1" x14ac:dyDescent="0.35">
      <c r="A32" s="249"/>
      <c r="B32" s="255"/>
      <c r="C32" s="263">
        <v>10</v>
      </c>
      <c r="D32" s="268"/>
      <c r="E32" s="261"/>
      <c r="F32" s="269"/>
      <c r="G32" s="249"/>
    </row>
    <row r="33" spans="1:7" ht="17.25" customHeight="1" x14ac:dyDescent="0.35">
      <c r="A33" s="249"/>
      <c r="B33" s="255"/>
      <c r="C33" s="261">
        <v>11</v>
      </c>
      <c r="D33" s="268"/>
      <c r="E33" s="261"/>
      <c r="F33" s="420"/>
      <c r="G33" s="249"/>
    </row>
    <row r="34" spans="1:7" ht="17.25" customHeight="1" x14ac:dyDescent="0.35">
      <c r="A34" s="249"/>
      <c r="B34" s="255"/>
      <c r="C34" s="263">
        <v>12</v>
      </c>
      <c r="D34" s="268"/>
      <c r="E34" s="261"/>
      <c r="F34" s="420"/>
      <c r="G34" s="249"/>
    </row>
    <row r="35" spans="1:7" ht="17.25" customHeight="1" x14ac:dyDescent="0.35">
      <c r="A35" s="249"/>
      <c r="B35" s="255"/>
      <c r="C35" s="270"/>
      <c r="D35" s="268"/>
      <c r="E35" s="261"/>
      <c r="F35" s="419"/>
      <c r="G35" s="249"/>
    </row>
    <row r="36" spans="1:7" ht="17.25" customHeight="1" x14ac:dyDescent="0.35">
      <c r="A36" s="249"/>
      <c r="B36" s="255"/>
      <c r="C36" s="266"/>
      <c r="D36" s="268"/>
      <c r="E36" s="267"/>
      <c r="F36" s="269"/>
      <c r="G36" s="249"/>
    </row>
    <row r="37" spans="1:7" ht="17.25" customHeight="1" x14ac:dyDescent="0.35">
      <c r="A37" s="249"/>
      <c r="B37" s="255"/>
      <c r="C37" s="270"/>
      <c r="D37" s="268"/>
      <c r="E37" s="261"/>
      <c r="F37" s="419"/>
      <c r="G37" s="249"/>
    </row>
    <row r="38" spans="1:7" ht="17.25" customHeight="1" x14ac:dyDescent="0.35">
      <c r="A38" s="249"/>
      <c r="B38" s="255"/>
      <c r="C38" s="270"/>
      <c r="D38" s="417"/>
      <c r="E38" s="261"/>
      <c r="F38" s="420"/>
      <c r="G38" s="249"/>
    </row>
    <row r="39" spans="1:7" ht="17.25" customHeight="1" x14ac:dyDescent="0.35">
      <c r="A39" s="249"/>
      <c r="B39" s="255"/>
      <c r="C39" s="270"/>
      <c r="D39" s="268"/>
      <c r="E39" s="261"/>
      <c r="F39" s="420"/>
      <c r="G39" s="249"/>
    </row>
    <row r="40" spans="1:7" ht="17.25" customHeight="1" x14ac:dyDescent="0.35">
      <c r="A40" s="249"/>
      <c r="B40" s="255"/>
      <c r="C40" s="270"/>
      <c r="D40" s="268"/>
      <c r="E40" s="261"/>
      <c r="F40" s="420"/>
      <c r="G40" s="249"/>
    </row>
    <row r="41" spans="1:7" ht="17.25" customHeight="1" x14ac:dyDescent="0.35">
      <c r="A41" s="249"/>
      <c r="B41" s="255"/>
      <c r="C41" s="270"/>
      <c r="D41" s="268"/>
      <c r="E41" s="261"/>
      <c r="F41" s="420"/>
      <c r="G41" s="249"/>
    </row>
    <row r="42" spans="1:7" ht="17.25" customHeight="1" x14ac:dyDescent="0.35">
      <c r="A42" s="249"/>
      <c r="B42" s="255"/>
      <c r="C42" s="270"/>
      <c r="D42" s="272"/>
      <c r="E42" s="261"/>
      <c r="F42" s="420"/>
      <c r="G42" s="249"/>
    </row>
    <row r="43" spans="1:7" ht="17.25" customHeight="1" x14ac:dyDescent="0.35">
      <c r="A43" s="249"/>
      <c r="B43" s="255"/>
      <c r="C43" s="270"/>
      <c r="D43" s="418"/>
      <c r="E43" s="261"/>
      <c r="F43" s="420"/>
      <c r="G43" s="249"/>
    </row>
    <row r="44" spans="1:7" ht="17.25" customHeight="1" x14ac:dyDescent="0.35">
      <c r="A44" s="249"/>
      <c r="B44" s="255"/>
      <c r="C44" s="270"/>
      <c r="D44" s="272"/>
      <c r="E44" s="261"/>
      <c r="F44" s="420"/>
      <c r="G44" s="249"/>
    </row>
    <row r="45" spans="1:7" ht="17.25" customHeight="1" x14ac:dyDescent="0.35">
      <c r="A45" s="249"/>
      <c r="B45" s="255"/>
      <c r="C45" s="277"/>
      <c r="D45" s="278"/>
      <c r="E45" s="279"/>
      <c r="F45" s="280"/>
      <c r="G45" s="249"/>
    </row>
    <row r="46" spans="1:7" ht="18" x14ac:dyDescent="0.35">
      <c r="A46" s="249"/>
      <c r="B46" s="249"/>
      <c r="C46" s="281"/>
      <c r="D46" s="281"/>
      <c r="E46" s="281"/>
      <c r="F46" s="249"/>
      <c r="G46" s="249"/>
    </row>
    <row r="47" spans="1:7" ht="18" hidden="1" x14ac:dyDescent="0.35">
      <c r="C47" s="284"/>
      <c r="D47" s="284"/>
      <c r="E47" s="284"/>
    </row>
    <row r="48" spans="1:7" ht="18" hidden="1" x14ac:dyDescent="0.35">
      <c r="C48" s="284"/>
      <c r="D48" s="284"/>
      <c r="E48" s="284"/>
    </row>
    <row r="49" spans="3:5" ht="18" hidden="1" x14ac:dyDescent="0.35">
      <c r="C49" s="284"/>
      <c r="D49" s="284"/>
      <c r="E49" s="284"/>
    </row>
    <row r="50" spans="3:5" ht="18" hidden="1" x14ac:dyDescent="0.35">
      <c r="C50" s="284"/>
      <c r="D50" s="284"/>
      <c r="E50" s="284"/>
    </row>
    <row r="51" spans="3:5" ht="18" hidden="1" x14ac:dyDescent="0.35">
      <c r="C51" s="284"/>
      <c r="D51" s="284"/>
      <c r="E51" s="284"/>
    </row>
    <row r="52" spans="3:5" ht="18" hidden="1" x14ac:dyDescent="0.35">
      <c r="C52" s="284"/>
      <c r="D52" s="284"/>
      <c r="E52" s="284"/>
    </row>
    <row r="53" spans="3:5" ht="18" hidden="1" x14ac:dyDescent="0.35">
      <c r="C53" s="284"/>
      <c r="D53" s="284"/>
      <c r="E53" s="284"/>
    </row>
    <row r="54" spans="3:5" ht="18" hidden="1" x14ac:dyDescent="0.35">
      <c r="C54" s="284"/>
      <c r="D54" s="284"/>
      <c r="E54" s="284"/>
    </row>
    <row r="55" spans="3:5" ht="18" hidden="1" x14ac:dyDescent="0.35">
      <c r="C55" s="284"/>
      <c r="D55" s="284"/>
      <c r="E55" s="284"/>
    </row>
    <row r="56" spans="3:5" ht="18" hidden="1" x14ac:dyDescent="0.35">
      <c r="C56" s="284"/>
      <c r="D56" s="284"/>
      <c r="E56" s="284"/>
    </row>
    <row r="57" spans="3:5" ht="18" hidden="1" x14ac:dyDescent="0.35">
      <c r="C57" s="284"/>
      <c r="D57" s="284"/>
      <c r="E57" s="284"/>
    </row>
    <row r="58" spans="3:5" ht="18" hidden="1" x14ac:dyDescent="0.35">
      <c r="C58" s="284"/>
      <c r="D58" s="284"/>
      <c r="E58" s="284"/>
    </row>
    <row r="59" spans="3:5" ht="18" hidden="1" x14ac:dyDescent="0.35">
      <c r="C59" s="285"/>
      <c r="D59" s="285"/>
      <c r="E59" s="285"/>
    </row>
  </sheetData>
  <sheetProtection formatCells="0" formatColumns="0" formatRows="0"/>
  <mergeCells count="18">
    <mergeCell ref="C4:F4"/>
    <mergeCell ref="B8:B15"/>
    <mergeCell ref="C3:F3"/>
    <mergeCell ref="C5:F5"/>
    <mergeCell ref="C7:F7"/>
    <mergeCell ref="C17:F17"/>
    <mergeCell ref="C18:F18"/>
    <mergeCell ref="C19:F19"/>
    <mergeCell ref="C21:F21"/>
    <mergeCell ref="C8:F8"/>
    <mergeCell ref="C9:F9"/>
    <mergeCell ref="C10:F10"/>
    <mergeCell ref="C11:F11"/>
    <mergeCell ref="C12:F12"/>
    <mergeCell ref="C13:F13"/>
    <mergeCell ref="C14:F14"/>
    <mergeCell ref="C15:F15"/>
    <mergeCell ref="C16:F16"/>
  </mergeCells>
  <printOptions horizontalCentered="1"/>
  <pageMargins left="0.70866141732283472" right="0.70866141732283472" top="0.51181102362204722" bottom="0.31496062992125984" header="0.31496062992125984" footer="0.31496062992125984"/>
  <pageSetup paperSize="9" orientation="portrait" blackAndWhite="1" horizontalDpi="4294967293" verticalDpi="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5"/>
  <dimension ref="A1:K59"/>
  <sheetViews>
    <sheetView zoomScale="120" zoomScaleNormal="120" workbookViewId="0">
      <selection activeCell="E10" sqref="E10"/>
    </sheetView>
  </sheetViews>
  <sheetFormatPr defaultColWidth="0" defaultRowHeight="15" customHeight="1" zeroHeight="1" x14ac:dyDescent="0.3"/>
  <cols>
    <col min="1" max="1" width="3.8984375" style="282" customWidth="1"/>
    <col min="2" max="2" width="11.5" style="283" hidden="1" customWidth="1"/>
    <col min="3" max="3" width="8" style="283" customWidth="1"/>
    <col min="4" max="4" width="46.19921875" style="283" customWidth="1"/>
    <col min="5" max="5" width="14.59765625" style="283" customWidth="1"/>
    <col min="6" max="6" width="9.8984375" style="283" customWidth="1"/>
    <col min="7" max="7" width="4.8984375" style="283" customWidth="1"/>
    <col min="8" max="11" width="0" style="3" hidden="1" customWidth="1"/>
    <col min="12" max="16384" width="9" style="3" hidden="1"/>
  </cols>
  <sheetData>
    <row r="1" spans="1:11" ht="18" customHeight="1" x14ac:dyDescent="0.4">
      <c r="A1" s="249"/>
      <c r="B1" s="249"/>
      <c r="C1" s="250"/>
      <c r="D1" s="250"/>
      <c r="E1" s="250"/>
      <c r="F1" s="249"/>
      <c r="G1" s="249"/>
    </row>
    <row r="2" spans="1:11" ht="33" customHeight="1" x14ac:dyDescent="0.4">
      <c r="A2" s="249"/>
      <c r="B2" s="249"/>
      <c r="C2" s="250"/>
      <c r="D2" s="250"/>
      <c r="E2" s="250"/>
      <c r="F2" s="249"/>
      <c r="G2" s="249"/>
    </row>
    <row r="3" spans="1:11" ht="23.4" x14ac:dyDescent="0.4">
      <c r="A3" s="249"/>
      <c r="B3" s="251"/>
      <c r="C3" s="644" t="s">
        <v>213</v>
      </c>
      <c r="D3" s="645"/>
      <c r="E3" s="645"/>
      <c r="F3" s="646"/>
      <c r="G3" s="249"/>
    </row>
    <row r="4" spans="1:11" ht="23.4" x14ac:dyDescent="0.4">
      <c r="A4" s="249"/>
      <c r="B4" s="251"/>
      <c r="C4" s="640" t="str">
        <f ca="1" xml:space="preserve"> "รายวิชา " &amp;INDIRECT("หน้าหลัก!I12")&amp; " รหัสวิชา " &amp; INDIRECT("หน้าหลัก!E12")</f>
        <v>รายวิชา ภาษาไทย รหัสวิชา 31101</v>
      </c>
      <c r="D4" s="641"/>
      <c r="E4" s="641"/>
      <c r="F4" s="642"/>
      <c r="G4" s="249"/>
      <c r="H4" s="252"/>
      <c r="I4" s="252"/>
      <c r="J4" s="252"/>
      <c r="K4" s="252"/>
    </row>
    <row r="5" spans="1:11" ht="23.4" x14ac:dyDescent="0.4">
      <c r="A5" s="249"/>
      <c r="B5" s="251"/>
      <c r="C5" s="647" t="str">
        <f ca="1" xml:space="preserve"> " ปีการศึกษา " &amp; INDIRECT("หน้าหลัก!I13")</f>
        <v xml:space="preserve"> ปีการศึกษา 2565</v>
      </c>
      <c r="D5" s="648"/>
      <c r="E5" s="648"/>
      <c r="F5" s="649"/>
      <c r="G5" s="249"/>
      <c r="H5" s="252"/>
      <c r="I5" s="252"/>
      <c r="J5" s="252"/>
      <c r="K5" s="252"/>
    </row>
    <row r="6" spans="1:11" ht="9.75" customHeight="1" x14ac:dyDescent="0.4">
      <c r="A6" s="249"/>
      <c r="B6" s="251"/>
      <c r="C6" s="253"/>
      <c r="D6" s="253"/>
      <c r="E6" s="253"/>
      <c r="F6" s="253"/>
      <c r="G6" s="249"/>
      <c r="H6" s="252"/>
      <c r="I6" s="252"/>
      <c r="J6" s="252"/>
      <c r="K6" s="252"/>
    </row>
    <row r="7" spans="1:11" ht="21" x14ac:dyDescent="0.4">
      <c r="A7" s="249"/>
      <c r="B7" s="251"/>
      <c r="C7" s="634" t="s">
        <v>136</v>
      </c>
      <c r="D7" s="635"/>
      <c r="E7" s="635"/>
      <c r="F7" s="636"/>
      <c r="G7" s="249"/>
    </row>
    <row r="8" spans="1:11" ht="17.25" customHeight="1" x14ac:dyDescent="0.4">
      <c r="A8" s="249"/>
      <c r="B8" s="643"/>
      <c r="C8" s="259" t="s">
        <v>133</v>
      </c>
      <c r="D8" s="259" t="s">
        <v>136</v>
      </c>
      <c r="E8" s="259" t="s">
        <v>215</v>
      </c>
      <c r="F8" s="260" t="s">
        <v>216</v>
      </c>
      <c r="G8" s="249"/>
    </row>
    <row r="9" spans="1:11" ht="17.25" customHeight="1" x14ac:dyDescent="0.35">
      <c r="A9" s="249"/>
      <c r="B9" s="643"/>
      <c r="C9" s="263"/>
      <c r="D9" s="264"/>
      <c r="E9" s="264"/>
      <c r="F9" s="265"/>
      <c r="G9" s="249"/>
    </row>
    <row r="10" spans="1:11" ht="17.25" customHeight="1" x14ac:dyDescent="0.35">
      <c r="A10" s="249"/>
      <c r="B10" s="643"/>
      <c r="C10" s="263"/>
      <c r="D10" s="264"/>
      <c r="E10" s="264"/>
      <c r="F10" s="265"/>
      <c r="G10" s="249"/>
    </row>
    <row r="11" spans="1:11" ht="17.25" customHeight="1" x14ac:dyDescent="0.35">
      <c r="A11" s="249"/>
      <c r="B11" s="643"/>
      <c r="C11" s="263"/>
      <c r="D11" s="264"/>
      <c r="E11" s="264"/>
      <c r="F11" s="265"/>
      <c r="G11" s="249"/>
    </row>
    <row r="12" spans="1:11" ht="17.25" customHeight="1" x14ac:dyDescent="0.35">
      <c r="A12" s="249"/>
      <c r="B12" s="643"/>
      <c r="C12" s="263"/>
      <c r="D12" s="264"/>
      <c r="E12" s="264"/>
      <c r="F12" s="265"/>
      <c r="G12" s="249"/>
    </row>
    <row r="13" spans="1:11" ht="17.25" customHeight="1" x14ac:dyDescent="0.35">
      <c r="A13" s="249"/>
      <c r="B13" s="643"/>
      <c r="C13" s="263"/>
      <c r="D13" s="264"/>
      <c r="E13" s="264"/>
      <c r="F13" s="265"/>
      <c r="G13" s="249"/>
    </row>
    <row r="14" spans="1:11" ht="17.25" customHeight="1" x14ac:dyDescent="0.35">
      <c r="A14" s="249"/>
      <c r="B14" s="643"/>
      <c r="C14" s="263"/>
      <c r="D14" s="264"/>
      <c r="E14" s="264"/>
      <c r="F14" s="265"/>
      <c r="G14" s="249"/>
    </row>
    <row r="15" spans="1:11" ht="17.25" customHeight="1" x14ac:dyDescent="0.35">
      <c r="A15" s="249"/>
      <c r="B15" s="643"/>
      <c r="C15" s="263"/>
      <c r="D15" s="264"/>
      <c r="E15" s="264"/>
      <c r="F15" s="265"/>
      <c r="G15" s="249"/>
    </row>
    <row r="16" spans="1:11" ht="17.25" customHeight="1" x14ac:dyDescent="0.35">
      <c r="A16" s="249"/>
      <c r="B16" s="355"/>
      <c r="C16" s="263"/>
      <c r="D16" s="264"/>
      <c r="E16" s="264"/>
      <c r="F16" s="265"/>
      <c r="G16" s="249"/>
    </row>
    <row r="17" spans="1:7" ht="17.25" customHeight="1" x14ac:dyDescent="0.35">
      <c r="A17" s="249"/>
      <c r="B17" s="255"/>
      <c r="C17" s="263"/>
      <c r="D17" s="264"/>
      <c r="E17" s="264"/>
      <c r="F17" s="265"/>
      <c r="G17" s="249"/>
    </row>
    <row r="18" spans="1:7" ht="17.25" customHeight="1" x14ac:dyDescent="0.35">
      <c r="A18" s="249"/>
      <c r="B18" s="255"/>
      <c r="C18" s="263"/>
      <c r="D18" s="264"/>
      <c r="E18" s="264"/>
      <c r="F18" s="265"/>
      <c r="G18" s="249"/>
    </row>
    <row r="19" spans="1:7" ht="17.25" customHeight="1" x14ac:dyDescent="0.35">
      <c r="A19" s="249"/>
      <c r="B19" s="255"/>
      <c r="C19" s="263"/>
      <c r="D19" s="264"/>
      <c r="E19" s="264"/>
      <c r="F19" s="265"/>
      <c r="G19" s="249"/>
    </row>
    <row r="20" spans="1:7" ht="17.25" customHeight="1" x14ac:dyDescent="0.35">
      <c r="A20" s="249"/>
      <c r="B20" s="255"/>
      <c r="C20" s="263"/>
      <c r="D20" s="264"/>
      <c r="E20" s="264"/>
      <c r="F20" s="265"/>
      <c r="G20" s="249"/>
    </row>
    <row r="21" spans="1:7" ht="17.399999999999999" x14ac:dyDescent="0.35">
      <c r="A21" s="249"/>
      <c r="B21" s="255"/>
      <c r="C21" s="263"/>
      <c r="D21" s="264"/>
      <c r="E21" s="264"/>
      <c r="F21" s="265"/>
      <c r="G21" s="249"/>
    </row>
    <row r="22" spans="1:7" ht="17.399999999999999" x14ac:dyDescent="0.35">
      <c r="A22" s="249"/>
      <c r="B22" s="255"/>
      <c r="C22" s="263"/>
      <c r="D22" s="264"/>
      <c r="E22" s="264"/>
      <c r="F22" s="265"/>
      <c r="G22" s="249"/>
    </row>
    <row r="23" spans="1:7" ht="17.25" customHeight="1" x14ac:dyDescent="0.35">
      <c r="A23" s="249"/>
      <c r="B23" s="255"/>
      <c r="C23" s="263"/>
      <c r="D23" s="264"/>
      <c r="E23" s="264"/>
      <c r="F23" s="265"/>
      <c r="G23" s="249"/>
    </row>
    <row r="24" spans="1:7" ht="17.25" customHeight="1" x14ac:dyDescent="0.35">
      <c r="A24" s="249"/>
      <c r="B24" s="255"/>
      <c r="C24" s="263"/>
      <c r="D24" s="264"/>
      <c r="E24" s="264"/>
      <c r="F24" s="265"/>
      <c r="G24" s="249"/>
    </row>
    <row r="25" spans="1:7" ht="17.25" customHeight="1" x14ac:dyDescent="0.35">
      <c r="A25" s="249"/>
      <c r="B25" s="255"/>
      <c r="C25" s="263"/>
      <c r="D25" s="264"/>
      <c r="E25" s="264"/>
      <c r="F25" s="265"/>
      <c r="G25" s="249"/>
    </row>
    <row r="26" spans="1:7" ht="17.25" customHeight="1" x14ac:dyDescent="0.35">
      <c r="A26" s="249"/>
      <c r="B26" s="255"/>
      <c r="C26" s="266"/>
      <c r="D26" s="267"/>
      <c r="E26" s="268"/>
      <c r="F26" s="269"/>
      <c r="G26" s="249"/>
    </row>
    <row r="27" spans="1:7" ht="17.25" customHeight="1" x14ac:dyDescent="0.35">
      <c r="A27" s="249"/>
      <c r="B27" s="255"/>
      <c r="C27" s="270"/>
      <c r="D27" s="268"/>
      <c r="E27" s="268"/>
      <c r="F27" s="269"/>
      <c r="G27" s="249"/>
    </row>
    <row r="28" spans="1:7" ht="17.25" customHeight="1" x14ac:dyDescent="0.35">
      <c r="A28" s="249"/>
      <c r="B28" s="255"/>
      <c r="C28" s="266"/>
      <c r="D28" s="268"/>
      <c r="E28" s="267"/>
      <c r="F28" s="269"/>
      <c r="G28" s="249"/>
    </row>
    <row r="29" spans="1:7" ht="17.25" customHeight="1" x14ac:dyDescent="0.35">
      <c r="A29" s="249"/>
      <c r="B29" s="255"/>
      <c r="C29" s="270"/>
      <c r="D29" s="268"/>
      <c r="E29" s="267"/>
      <c r="F29" s="269"/>
      <c r="G29" s="249"/>
    </row>
    <row r="30" spans="1:7" ht="17.25" customHeight="1" x14ac:dyDescent="0.35">
      <c r="A30" s="249"/>
      <c r="B30" s="255"/>
      <c r="C30" s="266"/>
      <c r="D30" s="268"/>
      <c r="E30" s="267"/>
      <c r="F30" s="269"/>
      <c r="G30" s="249"/>
    </row>
    <row r="31" spans="1:7" ht="17.25" customHeight="1" x14ac:dyDescent="0.35">
      <c r="A31" s="249"/>
      <c r="B31" s="255"/>
      <c r="C31" s="266"/>
      <c r="D31" s="268"/>
      <c r="E31" s="267"/>
      <c r="F31" s="269"/>
      <c r="G31" s="249"/>
    </row>
    <row r="32" spans="1:7" ht="17.25" customHeight="1" x14ac:dyDescent="0.35">
      <c r="A32" s="249"/>
      <c r="B32" s="255"/>
      <c r="C32" s="266"/>
      <c r="D32" s="268"/>
      <c r="E32" s="267"/>
      <c r="F32" s="269"/>
      <c r="G32" s="249"/>
    </row>
    <row r="33" spans="1:7" ht="17.25" customHeight="1" x14ac:dyDescent="0.35">
      <c r="A33" s="249"/>
      <c r="B33" s="255"/>
      <c r="C33" s="266"/>
      <c r="D33" s="268"/>
      <c r="E33" s="267"/>
      <c r="F33" s="269"/>
      <c r="G33" s="249"/>
    </row>
    <row r="34" spans="1:7" ht="17.25" customHeight="1" x14ac:dyDescent="0.35">
      <c r="A34" s="249"/>
      <c r="B34" s="255"/>
      <c r="C34" s="266"/>
      <c r="D34" s="268"/>
      <c r="E34" s="267"/>
      <c r="F34" s="269"/>
      <c r="G34" s="249"/>
    </row>
    <row r="35" spans="1:7" ht="17.25" customHeight="1" x14ac:dyDescent="0.35">
      <c r="A35" s="249"/>
      <c r="B35" s="255"/>
      <c r="C35" s="270"/>
      <c r="D35" s="268"/>
      <c r="E35" s="267"/>
      <c r="F35" s="269"/>
      <c r="G35" s="249"/>
    </row>
    <row r="36" spans="1:7" ht="17.25" customHeight="1" x14ac:dyDescent="0.35">
      <c r="A36" s="249"/>
      <c r="B36" s="255"/>
      <c r="C36" s="266"/>
      <c r="D36" s="268"/>
      <c r="E36" s="267"/>
      <c r="F36" s="269"/>
      <c r="G36" s="249"/>
    </row>
    <row r="37" spans="1:7" ht="17.25" customHeight="1" x14ac:dyDescent="0.35">
      <c r="A37" s="249"/>
      <c r="B37" s="255"/>
      <c r="C37" s="270"/>
      <c r="D37" s="268"/>
      <c r="E37" s="267"/>
      <c r="F37" s="269"/>
      <c r="G37" s="249"/>
    </row>
    <row r="38" spans="1:7" ht="17.25" customHeight="1" x14ac:dyDescent="0.35">
      <c r="A38" s="249"/>
      <c r="B38" s="255"/>
      <c r="C38" s="266"/>
      <c r="D38" s="267"/>
      <c r="E38" s="268"/>
      <c r="F38" s="269"/>
      <c r="G38" s="249"/>
    </row>
    <row r="39" spans="1:7" ht="17.25" customHeight="1" x14ac:dyDescent="0.35">
      <c r="A39" s="249"/>
      <c r="B39" s="255"/>
      <c r="C39" s="270"/>
      <c r="D39" s="268"/>
      <c r="E39" s="268"/>
      <c r="F39" s="269"/>
      <c r="G39" s="249"/>
    </row>
    <row r="40" spans="1:7" ht="17.25" customHeight="1" x14ac:dyDescent="0.35">
      <c r="A40" s="249"/>
      <c r="B40" s="255"/>
      <c r="C40" s="266"/>
      <c r="D40" s="268"/>
      <c r="E40" s="267"/>
      <c r="F40" s="269"/>
      <c r="G40" s="249"/>
    </row>
    <row r="41" spans="1:7" ht="17.25" customHeight="1" x14ac:dyDescent="0.35">
      <c r="A41" s="249"/>
      <c r="B41" s="255"/>
      <c r="C41" s="270"/>
      <c r="D41" s="268"/>
      <c r="E41" s="268"/>
      <c r="F41" s="271"/>
      <c r="G41" s="249"/>
    </row>
    <row r="42" spans="1:7" ht="17.25" customHeight="1" x14ac:dyDescent="0.35">
      <c r="A42" s="249"/>
      <c r="B42" s="255"/>
      <c r="C42" s="270"/>
      <c r="D42" s="272"/>
      <c r="E42" s="273"/>
      <c r="F42" s="274"/>
      <c r="G42" s="249"/>
    </row>
    <row r="43" spans="1:7" ht="17.25" customHeight="1" x14ac:dyDescent="0.35">
      <c r="A43" s="249"/>
      <c r="B43" s="255"/>
      <c r="C43" s="266"/>
      <c r="D43" s="275"/>
      <c r="E43" s="273"/>
      <c r="F43" s="276"/>
      <c r="G43" s="249"/>
    </row>
    <row r="44" spans="1:7" ht="17.25" customHeight="1" x14ac:dyDescent="0.35">
      <c r="A44" s="249"/>
      <c r="B44" s="255"/>
      <c r="C44" s="270"/>
      <c r="D44" s="272"/>
      <c r="E44" s="273"/>
      <c r="F44" s="276"/>
      <c r="G44" s="249"/>
    </row>
    <row r="45" spans="1:7" ht="17.25" customHeight="1" x14ac:dyDescent="0.35">
      <c r="A45" s="249"/>
      <c r="B45" s="255"/>
      <c r="C45" s="277"/>
      <c r="D45" s="278"/>
      <c r="E45" s="279"/>
      <c r="F45" s="280"/>
      <c r="G45" s="249"/>
    </row>
    <row r="46" spans="1:7" ht="18" x14ac:dyDescent="0.35">
      <c r="A46" s="249"/>
      <c r="B46" s="249"/>
      <c r="C46" s="281"/>
      <c r="D46" s="281"/>
      <c r="E46" s="281"/>
      <c r="F46" s="249"/>
      <c r="G46" s="249"/>
    </row>
    <row r="47" spans="1:7" ht="18" hidden="1" x14ac:dyDescent="0.35">
      <c r="C47" s="284"/>
      <c r="D47" s="284"/>
      <c r="E47" s="284"/>
    </row>
    <row r="48" spans="1:7" ht="18" hidden="1" x14ac:dyDescent="0.35">
      <c r="C48" s="284"/>
      <c r="D48" s="284"/>
      <c r="E48" s="284"/>
    </row>
    <row r="49" spans="3:5" ht="18" hidden="1" x14ac:dyDescent="0.35">
      <c r="C49" s="284"/>
      <c r="D49" s="284"/>
      <c r="E49" s="284"/>
    </row>
    <row r="50" spans="3:5" ht="18" hidden="1" x14ac:dyDescent="0.35">
      <c r="C50" s="284"/>
      <c r="D50" s="284"/>
      <c r="E50" s="284"/>
    </row>
    <row r="51" spans="3:5" ht="18" hidden="1" x14ac:dyDescent="0.35">
      <c r="C51" s="284"/>
      <c r="D51" s="284"/>
      <c r="E51" s="284"/>
    </row>
    <row r="52" spans="3:5" ht="18" hidden="1" x14ac:dyDescent="0.35">
      <c r="C52" s="284"/>
      <c r="D52" s="284"/>
      <c r="E52" s="284"/>
    </row>
    <row r="53" spans="3:5" ht="18" hidden="1" x14ac:dyDescent="0.35">
      <c r="C53" s="284"/>
      <c r="D53" s="284"/>
      <c r="E53" s="284"/>
    </row>
    <row r="54" spans="3:5" ht="18" hidden="1" x14ac:dyDescent="0.35">
      <c r="C54" s="284"/>
      <c r="D54" s="284"/>
      <c r="E54" s="284"/>
    </row>
    <row r="55" spans="3:5" ht="18" hidden="1" x14ac:dyDescent="0.35">
      <c r="C55" s="284"/>
      <c r="D55" s="284"/>
      <c r="E55" s="284"/>
    </row>
    <row r="56" spans="3:5" ht="18" hidden="1" x14ac:dyDescent="0.35">
      <c r="C56" s="284"/>
      <c r="D56" s="284"/>
      <c r="E56" s="284"/>
    </row>
    <row r="57" spans="3:5" ht="18" hidden="1" x14ac:dyDescent="0.35">
      <c r="C57" s="284"/>
      <c r="D57" s="284"/>
      <c r="E57" s="284"/>
    </row>
    <row r="58" spans="3:5" ht="18" hidden="1" x14ac:dyDescent="0.35">
      <c r="C58" s="284"/>
      <c r="D58" s="284"/>
      <c r="E58" s="284"/>
    </row>
    <row r="59" spans="3:5" ht="18" hidden="1" x14ac:dyDescent="0.35">
      <c r="C59" s="285"/>
      <c r="D59" s="285"/>
      <c r="E59" s="285"/>
    </row>
  </sheetData>
  <sheetProtection formatCells="0" formatColumns="0" formatRows="0"/>
  <mergeCells count="5">
    <mergeCell ref="C7:F7"/>
    <mergeCell ref="C3:F3"/>
    <mergeCell ref="C4:F4"/>
    <mergeCell ref="C5:F5"/>
    <mergeCell ref="B8:B15"/>
  </mergeCells>
  <printOptions horizontalCentered="1"/>
  <pageMargins left="0.70866141732283472" right="0.70866141732283472" top="0.51181102362204722" bottom="0.31496062992125984" header="0.31496062992125984" footer="0.31496062992125984"/>
  <pageSetup paperSize="9" orientation="portrait" blackAndWhite="1" horizontalDpi="200" verticalDpi="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:G57"/>
  <sheetViews>
    <sheetView zoomScale="120" zoomScaleNormal="120" workbookViewId="0">
      <selection activeCell="E5" sqref="E5"/>
    </sheetView>
  </sheetViews>
  <sheetFormatPr defaultColWidth="0" defaultRowHeight="14.4" zeroHeight="1" x14ac:dyDescent="0.3"/>
  <cols>
    <col min="1" max="1" width="3.8984375" style="282" customWidth="1"/>
    <col min="2" max="2" width="11.5" style="283" hidden="1" customWidth="1"/>
    <col min="3" max="3" width="43.09765625" style="283" customWidth="1"/>
    <col min="4" max="4" width="3" style="283" hidden="1" customWidth="1"/>
    <col min="5" max="5" width="40.09765625" style="283" customWidth="1"/>
    <col min="6" max="6" width="4.8984375" style="283" customWidth="1"/>
    <col min="7" max="7" width="0" style="283" hidden="1" customWidth="1"/>
    <col min="8" max="16384" width="9" style="283" hidden="1"/>
  </cols>
  <sheetData>
    <row r="1" spans="1:7" ht="18" customHeight="1" x14ac:dyDescent="0.4">
      <c r="A1" s="249"/>
      <c r="B1" s="249"/>
      <c r="C1" s="250"/>
      <c r="D1" s="250"/>
      <c r="E1" s="249"/>
      <c r="F1" s="249"/>
    </row>
    <row r="2" spans="1:7" ht="31.5" customHeight="1" thickBot="1" x14ac:dyDescent="0.45">
      <c r="A2" s="249"/>
      <c r="B2" s="249"/>
      <c r="C2" s="250"/>
      <c r="D2" s="250"/>
      <c r="E2" s="249"/>
      <c r="F2" s="249"/>
    </row>
    <row r="3" spans="1:7" ht="21" x14ac:dyDescent="0.4">
      <c r="A3" s="249"/>
      <c r="B3" s="251"/>
      <c r="C3" s="650" t="s">
        <v>161</v>
      </c>
      <c r="D3" s="286"/>
      <c r="E3" s="652" t="s">
        <v>184</v>
      </c>
      <c r="F3" s="249"/>
    </row>
    <row r="4" spans="1:7" ht="21.6" thickBot="1" x14ac:dyDescent="0.45">
      <c r="A4" s="249"/>
      <c r="B4" s="251"/>
      <c r="C4" s="651"/>
      <c r="D4" s="287"/>
      <c r="E4" s="653"/>
      <c r="F4" s="249"/>
    </row>
    <row r="5" spans="1:7" ht="21" x14ac:dyDescent="0.4">
      <c r="A5" s="249"/>
      <c r="B5" s="251"/>
      <c r="C5" s="288" t="s">
        <v>183</v>
      </c>
      <c r="D5" s="289"/>
      <c r="E5" s="290" t="s">
        <v>181</v>
      </c>
      <c r="F5" s="249"/>
    </row>
    <row r="6" spans="1:7" ht="17.25" customHeight="1" x14ac:dyDescent="0.35">
      <c r="A6" s="249"/>
      <c r="B6" s="643"/>
      <c r="C6" s="291" t="s">
        <v>162</v>
      </c>
      <c r="D6" s="292"/>
      <c r="E6" s="293" t="s">
        <v>180</v>
      </c>
      <c r="F6" s="249"/>
      <c r="G6" s="294"/>
    </row>
    <row r="7" spans="1:7" ht="17.25" customHeight="1" x14ac:dyDescent="0.3">
      <c r="A7" s="249"/>
      <c r="B7" s="643"/>
      <c r="C7" s="295" t="s">
        <v>163</v>
      </c>
      <c r="D7" s="296"/>
      <c r="E7" s="297" t="s">
        <v>223</v>
      </c>
      <c r="F7" s="249"/>
      <c r="G7" s="294"/>
    </row>
    <row r="8" spans="1:7" ht="17.25" customHeight="1" x14ac:dyDescent="0.35">
      <c r="A8" s="249"/>
      <c r="B8" s="643"/>
      <c r="C8" s="298" t="s">
        <v>164</v>
      </c>
      <c r="D8" s="299"/>
      <c r="E8" s="297" t="s">
        <v>224</v>
      </c>
      <c r="F8" s="249"/>
      <c r="G8" s="294"/>
    </row>
    <row r="9" spans="1:7" ht="17.25" customHeight="1" x14ac:dyDescent="0.35">
      <c r="A9" s="249"/>
      <c r="B9" s="643"/>
      <c r="C9" s="298" t="s">
        <v>165</v>
      </c>
      <c r="D9" s="299"/>
      <c r="E9" s="297" t="s">
        <v>225</v>
      </c>
      <c r="F9" s="249"/>
      <c r="G9" s="300"/>
    </row>
    <row r="10" spans="1:7" ht="17.25" customHeight="1" x14ac:dyDescent="0.3">
      <c r="A10" s="249"/>
      <c r="B10" s="643"/>
      <c r="C10" s="295" t="s">
        <v>166</v>
      </c>
      <c r="D10" s="296"/>
      <c r="E10" s="297" t="s">
        <v>226</v>
      </c>
      <c r="F10" s="249"/>
      <c r="G10" s="294"/>
    </row>
    <row r="11" spans="1:7" ht="17.25" customHeight="1" x14ac:dyDescent="0.3">
      <c r="A11" s="249"/>
      <c r="B11" s="643"/>
      <c r="C11" s="301" t="s">
        <v>167</v>
      </c>
      <c r="D11" s="302"/>
      <c r="E11" s="297" t="s">
        <v>227</v>
      </c>
      <c r="F11" s="249"/>
      <c r="G11" s="294"/>
    </row>
    <row r="12" spans="1:7" ht="17.25" customHeight="1" x14ac:dyDescent="0.35">
      <c r="A12" s="249"/>
      <c r="B12" s="643"/>
      <c r="C12" s="298" t="s">
        <v>185</v>
      </c>
      <c r="D12" s="299"/>
      <c r="E12" s="297" t="s">
        <v>228</v>
      </c>
      <c r="F12" s="249"/>
      <c r="G12" s="303"/>
    </row>
    <row r="13" spans="1:7" ht="17.25" customHeight="1" x14ac:dyDescent="0.35">
      <c r="A13" s="249"/>
      <c r="B13" s="643"/>
      <c r="C13" s="298" t="s">
        <v>186</v>
      </c>
      <c r="D13" s="299"/>
      <c r="E13" s="297" t="s">
        <v>182</v>
      </c>
      <c r="F13" s="249"/>
      <c r="G13" s="294"/>
    </row>
    <row r="14" spans="1:7" ht="17.25" customHeight="1" x14ac:dyDescent="0.35">
      <c r="A14" s="249"/>
      <c r="B14" s="254"/>
      <c r="C14" s="304" t="s">
        <v>168</v>
      </c>
      <c r="D14" s="299"/>
      <c r="E14" s="297" t="s">
        <v>229</v>
      </c>
      <c r="F14" s="249"/>
      <c r="G14" s="294"/>
    </row>
    <row r="15" spans="1:7" ht="17.25" customHeight="1" x14ac:dyDescent="0.35">
      <c r="A15" s="249"/>
      <c r="B15" s="255"/>
      <c r="C15" s="298" t="s">
        <v>169</v>
      </c>
      <c r="D15" s="299"/>
      <c r="E15" s="297" t="s">
        <v>230</v>
      </c>
      <c r="F15" s="249"/>
      <c r="G15" s="294"/>
    </row>
    <row r="16" spans="1:7" ht="17.25" customHeight="1" x14ac:dyDescent="0.35">
      <c r="A16" s="249"/>
      <c r="B16" s="255"/>
      <c r="C16" s="305" t="s">
        <v>170</v>
      </c>
      <c r="D16" s="306"/>
      <c r="E16" s="307" t="s">
        <v>231</v>
      </c>
      <c r="F16" s="249"/>
      <c r="G16" s="294"/>
    </row>
    <row r="17" spans="1:7" ht="17.25" customHeight="1" x14ac:dyDescent="0.35">
      <c r="A17" s="249"/>
      <c r="B17" s="255"/>
      <c r="C17" s="308" t="s">
        <v>171</v>
      </c>
      <c r="D17" s="299"/>
      <c r="E17" s="307"/>
      <c r="F17" s="249"/>
      <c r="G17" s="294"/>
    </row>
    <row r="18" spans="1:7" ht="17.25" customHeight="1" x14ac:dyDescent="0.35">
      <c r="A18" s="249"/>
      <c r="B18" s="255"/>
      <c r="C18" s="298" t="s">
        <v>187</v>
      </c>
      <c r="D18" s="309"/>
      <c r="E18" s="307"/>
      <c r="F18" s="249"/>
    </row>
    <row r="19" spans="1:7" ht="17.25" customHeight="1" x14ac:dyDescent="0.35">
      <c r="A19" s="249"/>
      <c r="B19" s="255"/>
      <c r="C19" s="298" t="s">
        <v>189</v>
      </c>
      <c r="D19" s="310"/>
      <c r="E19" s="307"/>
      <c r="F19" s="249"/>
    </row>
    <row r="20" spans="1:7" ht="17.25" customHeight="1" x14ac:dyDescent="0.35">
      <c r="A20" s="249"/>
      <c r="B20" s="255"/>
      <c r="C20" s="298" t="s">
        <v>191</v>
      </c>
      <c r="D20" s="299"/>
      <c r="E20" s="307"/>
      <c r="F20" s="249"/>
    </row>
    <row r="21" spans="1:7" ht="17.25" customHeight="1" x14ac:dyDescent="0.35">
      <c r="A21" s="249"/>
      <c r="B21" s="255"/>
      <c r="C21" s="298" t="s">
        <v>190</v>
      </c>
      <c r="D21" s="299"/>
      <c r="E21" s="307"/>
      <c r="F21" s="249"/>
    </row>
    <row r="22" spans="1:7" ht="17.25" customHeight="1" x14ac:dyDescent="0.35">
      <c r="A22" s="249"/>
      <c r="B22" s="255"/>
      <c r="C22" s="308" t="s">
        <v>172</v>
      </c>
      <c r="D22" s="299"/>
      <c r="E22" s="307"/>
      <c r="F22" s="249"/>
    </row>
    <row r="23" spans="1:7" ht="17.25" customHeight="1" x14ac:dyDescent="0.35">
      <c r="A23" s="249"/>
      <c r="B23" s="255"/>
      <c r="C23" s="298" t="s">
        <v>188</v>
      </c>
      <c r="D23" s="299"/>
      <c r="E23" s="307"/>
      <c r="F23" s="249"/>
    </row>
    <row r="24" spans="1:7" ht="17.25" customHeight="1" x14ac:dyDescent="0.35">
      <c r="A24" s="249"/>
      <c r="B24" s="255"/>
      <c r="C24" s="298" t="s">
        <v>198</v>
      </c>
      <c r="D24" s="310"/>
      <c r="E24" s="307"/>
      <c r="F24" s="249"/>
    </row>
    <row r="25" spans="1:7" ht="17.25" customHeight="1" x14ac:dyDescent="0.35">
      <c r="A25" s="249"/>
      <c r="B25" s="255"/>
      <c r="C25" s="308" t="s">
        <v>173</v>
      </c>
      <c r="D25" s="299"/>
      <c r="E25" s="307"/>
      <c r="F25" s="249"/>
    </row>
    <row r="26" spans="1:7" ht="17.25" customHeight="1" x14ac:dyDescent="0.35">
      <c r="A26" s="249"/>
      <c r="B26" s="255"/>
      <c r="C26" s="298" t="s">
        <v>174</v>
      </c>
      <c r="D26" s="299"/>
      <c r="E26" s="297"/>
      <c r="F26" s="249"/>
    </row>
    <row r="27" spans="1:7" ht="17.25" customHeight="1" x14ac:dyDescent="0.35">
      <c r="A27" s="249"/>
      <c r="B27" s="255"/>
      <c r="C27" s="298" t="s">
        <v>194</v>
      </c>
      <c r="D27" s="310"/>
      <c r="E27" s="297"/>
      <c r="F27" s="249"/>
    </row>
    <row r="28" spans="1:7" ht="17.25" customHeight="1" x14ac:dyDescent="0.35">
      <c r="A28" s="249"/>
      <c r="B28" s="255"/>
      <c r="C28" s="298" t="s">
        <v>195</v>
      </c>
      <c r="D28" s="299"/>
      <c r="E28" s="297"/>
      <c r="F28" s="249"/>
    </row>
    <row r="29" spans="1:7" ht="17.25" customHeight="1" x14ac:dyDescent="0.35">
      <c r="A29" s="249"/>
      <c r="B29" s="255"/>
      <c r="C29" s="308" t="s">
        <v>175</v>
      </c>
      <c r="D29" s="299"/>
      <c r="E29" s="297"/>
      <c r="F29" s="249"/>
    </row>
    <row r="30" spans="1:7" ht="17.25" customHeight="1" x14ac:dyDescent="0.35">
      <c r="A30" s="249"/>
      <c r="B30" s="255"/>
      <c r="C30" s="298" t="s">
        <v>176</v>
      </c>
      <c r="D30" s="310"/>
      <c r="E30" s="297"/>
      <c r="F30" s="249"/>
    </row>
    <row r="31" spans="1:7" ht="17.25" customHeight="1" x14ac:dyDescent="0.35">
      <c r="A31" s="249"/>
      <c r="B31" s="255"/>
      <c r="C31" s="298" t="s">
        <v>177</v>
      </c>
      <c r="D31" s="299"/>
      <c r="E31" s="297"/>
      <c r="F31" s="249"/>
    </row>
    <row r="32" spans="1:7" ht="17.25" customHeight="1" x14ac:dyDescent="0.35">
      <c r="A32" s="249"/>
      <c r="B32" s="255"/>
      <c r="C32" s="298" t="s">
        <v>196</v>
      </c>
      <c r="D32" s="299"/>
      <c r="E32" s="297"/>
      <c r="F32" s="249"/>
    </row>
    <row r="33" spans="1:6" ht="17.25" customHeight="1" x14ac:dyDescent="0.35">
      <c r="A33" s="249"/>
      <c r="B33" s="255"/>
      <c r="C33" s="298" t="s">
        <v>197</v>
      </c>
      <c r="D33" s="311"/>
      <c r="E33" s="297"/>
      <c r="F33" s="249"/>
    </row>
    <row r="34" spans="1:6" ht="17.25" customHeight="1" x14ac:dyDescent="0.35">
      <c r="A34" s="249"/>
      <c r="B34" s="255"/>
      <c r="C34" s="298" t="s">
        <v>178</v>
      </c>
      <c r="D34" s="311"/>
      <c r="E34" s="297"/>
      <c r="F34" s="249"/>
    </row>
    <row r="35" spans="1:6" ht="17.25" customHeight="1" x14ac:dyDescent="0.35">
      <c r="A35" s="249"/>
      <c r="B35" s="255"/>
      <c r="C35" s="308" t="s">
        <v>179</v>
      </c>
      <c r="D35" s="310"/>
      <c r="E35" s="297"/>
      <c r="F35" s="249"/>
    </row>
    <row r="36" spans="1:6" ht="17.25" customHeight="1" x14ac:dyDescent="0.35">
      <c r="A36" s="249"/>
      <c r="B36" s="255"/>
      <c r="C36" s="298" t="s">
        <v>192</v>
      </c>
      <c r="D36" s="299"/>
      <c r="E36" s="297"/>
      <c r="F36" s="249"/>
    </row>
    <row r="37" spans="1:6" ht="17.25" customHeight="1" x14ac:dyDescent="0.35">
      <c r="A37" s="249"/>
      <c r="B37" s="255"/>
      <c r="C37" s="298" t="s">
        <v>193</v>
      </c>
      <c r="D37" s="299"/>
      <c r="E37" s="297"/>
      <c r="F37" s="249"/>
    </row>
    <row r="38" spans="1:6" ht="17.25" customHeight="1" x14ac:dyDescent="0.35">
      <c r="A38" s="249"/>
      <c r="B38" s="255"/>
      <c r="C38" s="312" t="s">
        <v>199</v>
      </c>
      <c r="D38" s="313"/>
      <c r="E38" s="297"/>
      <c r="F38" s="249"/>
    </row>
    <row r="39" spans="1:6" ht="17.25" customHeight="1" x14ac:dyDescent="0.35">
      <c r="A39" s="249"/>
      <c r="B39" s="255"/>
      <c r="C39" s="314" t="s">
        <v>200</v>
      </c>
      <c r="D39" s="313"/>
      <c r="E39" s="297"/>
      <c r="F39" s="249"/>
    </row>
    <row r="40" spans="1:6" ht="17.25" customHeight="1" x14ac:dyDescent="0.35">
      <c r="A40" s="249"/>
      <c r="B40" s="255"/>
      <c r="C40" s="314" t="s">
        <v>201</v>
      </c>
      <c r="D40" s="313"/>
      <c r="E40" s="297"/>
      <c r="F40" s="249"/>
    </row>
    <row r="41" spans="1:6" ht="17.25" customHeight="1" x14ac:dyDescent="0.35">
      <c r="A41" s="249"/>
      <c r="B41" s="255"/>
      <c r="C41" s="312" t="s">
        <v>202</v>
      </c>
      <c r="D41" s="313"/>
      <c r="E41" s="315"/>
      <c r="F41" s="249"/>
    </row>
    <row r="42" spans="1:6" ht="17.25" customHeight="1" x14ac:dyDescent="0.35">
      <c r="A42" s="249"/>
      <c r="B42" s="255"/>
      <c r="C42" s="314" t="s">
        <v>203</v>
      </c>
      <c r="D42" s="313"/>
      <c r="E42" s="315"/>
      <c r="F42" s="249"/>
    </row>
    <row r="43" spans="1:6" ht="17.25" customHeight="1" thickBot="1" x14ac:dyDescent="0.4">
      <c r="A43" s="249"/>
      <c r="B43" s="255"/>
      <c r="C43" s="316" t="s">
        <v>204</v>
      </c>
      <c r="D43" s="317"/>
      <c r="E43" s="318"/>
      <c r="F43" s="249"/>
    </row>
    <row r="44" spans="1:6" ht="18" x14ac:dyDescent="0.35">
      <c r="A44" s="249"/>
      <c r="B44" s="249"/>
      <c r="C44" s="281"/>
      <c r="D44" s="281"/>
      <c r="E44" s="249"/>
      <c r="F44" s="249"/>
    </row>
    <row r="45" spans="1:6" ht="18" hidden="1" x14ac:dyDescent="0.35">
      <c r="C45" s="284"/>
      <c r="D45" s="284"/>
    </row>
    <row r="46" spans="1:6" ht="18" hidden="1" x14ac:dyDescent="0.35">
      <c r="C46" s="284"/>
      <c r="D46" s="284"/>
    </row>
    <row r="47" spans="1:6" ht="18" hidden="1" x14ac:dyDescent="0.35">
      <c r="C47" s="284"/>
      <c r="D47" s="284"/>
    </row>
    <row r="48" spans="1:6" ht="18" hidden="1" x14ac:dyDescent="0.35">
      <c r="C48" s="284"/>
      <c r="D48" s="284"/>
    </row>
    <row r="49" spans="3:4" ht="18" hidden="1" x14ac:dyDescent="0.35">
      <c r="C49" s="284"/>
      <c r="D49" s="284"/>
    </row>
    <row r="50" spans="3:4" ht="18" hidden="1" x14ac:dyDescent="0.35">
      <c r="C50" s="284"/>
      <c r="D50" s="284"/>
    </row>
    <row r="51" spans="3:4" ht="18" hidden="1" x14ac:dyDescent="0.35">
      <c r="C51" s="284"/>
      <c r="D51" s="284"/>
    </row>
    <row r="52" spans="3:4" ht="18" hidden="1" x14ac:dyDescent="0.35">
      <c r="C52" s="284"/>
      <c r="D52" s="284"/>
    </row>
    <row r="53" spans="3:4" ht="18" hidden="1" x14ac:dyDescent="0.35">
      <c r="C53" s="284"/>
      <c r="D53" s="284"/>
    </row>
    <row r="54" spans="3:4" ht="18" hidden="1" x14ac:dyDescent="0.35">
      <c r="C54" s="284"/>
      <c r="D54" s="284"/>
    </row>
    <row r="55" spans="3:4" ht="18" hidden="1" x14ac:dyDescent="0.35">
      <c r="C55" s="284"/>
      <c r="D55" s="284"/>
    </row>
    <row r="56" spans="3:4" ht="18" hidden="1" x14ac:dyDescent="0.35">
      <c r="C56" s="284"/>
      <c r="D56" s="284"/>
    </row>
    <row r="57" spans="3:4" ht="18" hidden="1" x14ac:dyDescent="0.35">
      <c r="C57" s="285"/>
      <c r="D57" s="285"/>
    </row>
  </sheetData>
  <sheetProtection formatCells="0" formatColumns="0" formatRows="0" selectLockedCells="1"/>
  <mergeCells count="3">
    <mergeCell ref="B6:B13"/>
    <mergeCell ref="C3:C4"/>
    <mergeCell ref="E3:E4"/>
  </mergeCells>
  <pageMargins left="0.70866141732283472" right="0.27559055118110237" top="0.52" bottom="0.27559055118110237" header="0.52" footer="0.31496062992125984"/>
  <pageSetup paperSize="9" orientation="portrait" blackAndWhite="1" horizontalDpi="4294967293" verticalDpi="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P73"/>
  <sheetViews>
    <sheetView zoomScale="120" zoomScaleNormal="120" workbookViewId="0">
      <selection activeCell="B7" sqref="B7:J7"/>
    </sheetView>
  </sheetViews>
  <sheetFormatPr defaultColWidth="0" defaultRowHeight="0" customHeight="1" zeroHeight="1" x14ac:dyDescent="0.3"/>
  <cols>
    <col min="1" max="1" width="4.69921875" style="282" customWidth="1"/>
    <col min="2" max="2" width="9.09765625" style="283" customWidth="1"/>
    <col min="3" max="3" width="6.59765625" style="283" customWidth="1"/>
    <col min="4" max="5" width="13.19921875" style="283" customWidth="1"/>
    <col min="6" max="6" width="6.59765625" style="283" customWidth="1"/>
    <col min="7" max="8" width="13.19921875" style="283" customWidth="1"/>
    <col min="9" max="9" width="10.3984375" style="283" customWidth="1"/>
    <col min="10" max="10" width="4.19921875" style="283" hidden="1" customWidth="1"/>
    <col min="11" max="11" width="4.8984375" style="283" customWidth="1"/>
    <col min="12" max="16" width="0" style="3" hidden="1" customWidth="1"/>
    <col min="17" max="16384" width="9" style="3" hidden="1"/>
  </cols>
  <sheetData>
    <row r="1" spans="1:15" ht="18" customHeight="1" x14ac:dyDescent="0.4">
      <c r="A1" s="249"/>
      <c r="B1" s="250"/>
      <c r="C1" s="250"/>
      <c r="D1" s="250"/>
      <c r="E1" s="250"/>
      <c r="F1" s="250"/>
      <c r="G1" s="250"/>
      <c r="H1" s="250"/>
      <c r="I1" s="250"/>
      <c r="J1" s="249"/>
      <c r="K1" s="249"/>
    </row>
    <row r="2" spans="1:15" ht="27" customHeight="1" x14ac:dyDescent="0.4">
      <c r="A2" s="249"/>
      <c r="B2" s="250"/>
      <c r="C2" s="250"/>
      <c r="D2" s="250"/>
      <c r="E2" s="250"/>
      <c r="F2" s="250"/>
      <c r="G2" s="250"/>
      <c r="H2" s="250"/>
      <c r="I2" s="250"/>
      <c r="J2" s="249"/>
      <c r="K2" s="249"/>
    </row>
    <row r="3" spans="1:15" ht="26.25" customHeight="1" x14ac:dyDescent="0.3">
      <c r="A3" s="249"/>
      <c r="B3" s="666" t="s">
        <v>217</v>
      </c>
      <c r="C3" s="666"/>
      <c r="D3" s="666"/>
      <c r="E3" s="666"/>
      <c r="F3" s="666"/>
      <c r="G3" s="666"/>
      <c r="H3" s="666"/>
      <c r="I3" s="666"/>
      <c r="J3" s="319"/>
      <c r="K3" s="249"/>
    </row>
    <row r="4" spans="1:15" ht="21" x14ac:dyDescent="0.4">
      <c r="A4" s="249"/>
      <c r="B4" s="667" t="s">
        <v>241</v>
      </c>
      <c r="C4" s="667"/>
      <c r="D4" s="667"/>
      <c r="E4" s="667"/>
      <c r="F4" s="667"/>
      <c r="G4" s="667"/>
      <c r="H4" s="667"/>
      <c r="I4" s="667"/>
      <c r="J4" s="667"/>
      <c r="K4" s="249"/>
      <c r="L4" s="252"/>
      <c r="M4" s="252"/>
      <c r="N4" s="252"/>
      <c r="O4" s="252"/>
    </row>
    <row r="5" spans="1:15" s="215" customFormat="1" ht="15.75" customHeight="1" x14ac:dyDescent="0.25">
      <c r="A5" s="320"/>
      <c r="B5" s="668" t="s">
        <v>242</v>
      </c>
      <c r="C5" s="668"/>
      <c r="D5" s="668"/>
      <c r="E5" s="668"/>
      <c r="F5" s="668"/>
      <c r="G5" s="668"/>
      <c r="H5" s="668"/>
      <c r="I5" s="668"/>
      <c r="J5" s="668"/>
      <c r="K5" s="320"/>
      <c r="L5" s="321"/>
      <c r="M5" s="321"/>
      <c r="N5" s="321"/>
      <c r="O5" s="321"/>
    </row>
    <row r="6" spans="1:15" s="215" customFormat="1" ht="15.75" customHeight="1" x14ac:dyDescent="0.25">
      <c r="A6" s="320"/>
      <c r="B6" s="668" t="s">
        <v>260</v>
      </c>
      <c r="C6" s="668"/>
      <c r="D6" s="668"/>
      <c r="E6" s="668"/>
      <c r="F6" s="668"/>
      <c r="G6" s="668"/>
      <c r="H6" s="668"/>
      <c r="I6" s="668"/>
      <c r="J6" s="668"/>
      <c r="K6" s="320"/>
    </row>
    <row r="7" spans="1:15" s="215" customFormat="1" ht="15.75" customHeight="1" x14ac:dyDescent="0.25">
      <c r="A7" s="320"/>
      <c r="B7" s="668" t="s">
        <v>243</v>
      </c>
      <c r="C7" s="668"/>
      <c r="D7" s="668"/>
      <c r="E7" s="668"/>
      <c r="F7" s="668"/>
      <c r="G7" s="668"/>
      <c r="H7" s="668"/>
      <c r="I7" s="668"/>
      <c r="J7" s="668"/>
      <c r="K7" s="320"/>
    </row>
    <row r="8" spans="1:15" s="215" customFormat="1" ht="15.75" customHeight="1" x14ac:dyDescent="0.25">
      <c r="A8" s="320"/>
      <c r="B8" s="668" t="s">
        <v>244</v>
      </c>
      <c r="C8" s="668"/>
      <c r="D8" s="668"/>
      <c r="E8" s="668"/>
      <c r="F8" s="668"/>
      <c r="G8" s="668"/>
      <c r="H8" s="668"/>
      <c r="I8" s="668"/>
      <c r="J8" s="668"/>
      <c r="K8" s="320"/>
    </row>
    <row r="9" spans="1:15" s="215" customFormat="1" ht="15.75" customHeight="1" x14ac:dyDescent="0.25">
      <c r="A9" s="320"/>
      <c r="B9" s="663" t="s">
        <v>261</v>
      </c>
      <c r="C9" s="663"/>
      <c r="D9" s="663"/>
      <c r="E9" s="663"/>
      <c r="F9" s="663"/>
      <c r="G9" s="663"/>
      <c r="H9" s="663"/>
      <c r="I9" s="663"/>
      <c r="J9" s="663"/>
      <c r="K9" s="320"/>
    </row>
    <row r="10" spans="1:15" s="215" customFormat="1" ht="15.75" customHeight="1" x14ac:dyDescent="0.25">
      <c r="A10" s="320"/>
      <c r="B10" s="663" t="s">
        <v>262</v>
      </c>
      <c r="C10" s="663"/>
      <c r="D10" s="663"/>
      <c r="E10" s="663"/>
      <c r="F10" s="663"/>
      <c r="G10" s="663"/>
      <c r="H10" s="663"/>
      <c r="I10" s="663"/>
      <c r="J10" s="663"/>
      <c r="K10" s="320"/>
    </row>
    <row r="11" spans="1:15" s="215" customFormat="1" ht="15.75" customHeight="1" x14ac:dyDescent="0.25">
      <c r="A11" s="320"/>
      <c r="B11" s="663" t="s">
        <v>245</v>
      </c>
      <c r="C11" s="663"/>
      <c r="D11" s="663"/>
      <c r="E11" s="663"/>
      <c r="F11" s="663"/>
      <c r="G11" s="663"/>
      <c r="H11" s="663"/>
      <c r="I11" s="663"/>
      <c r="J11" s="663"/>
      <c r="K11" s="320"/>
    </row>
    <row r="12" spans="1:15" s="215" customFormat="1" ht="15.75" customHeight="1" x14ac:dyDescent="0.25">
      <c r="A12" s="320"/>
      <c r="B12" s="668" t="s">
        <v>246</v>
      </c>
      <c r="C12" s="668"/>
      <c r="D12" s="668"/>
      <c r="E12" s="668"/>
      <c r="F12" s="668"/>
      <c r="G12" s="668"/>
      <c r="H12" s="668"/>
      <c r="I12" s="668"/>
      <c r="J12" s="668"/>
      <c r="K12" s="320"/>
    </row>
    <row r="13" spans="1:15" s="215" customFormat="1" ht="15.75" customHeight="1" x14ac:dyDescent="0.25">
      <c r="A13" s="320"/>
      <c r="B13" s="663" t="s">
        <v>247</v>
      </c>
      <c r="C13" s="663"/>
      <c r="D13" s="663"/>
      <c r="E13" s="663"/>
      <c r="F13" s="663"/>
      <c r="G13" s="663"/>
      <c r="H13" s="663"/>
      <c r="I13" s="663"/>
      <c r="J13" s="663"/>
      <c r="K13" s="320"/>
    </row>
    <row r="14" spans="1:15" s="215" customFormat="1" ht="15.75" customHeight="1" x14ac:dyDescent="0.25">
      <c r="A14" s="320"/>
      <c r="B14" s="663" t="s">
        <v>248</v>
      </c>
      <c r="C14" s="663"/>
      <c r="D14" s="663"/>
      <c r="E14" s="663"/>
      <c r="F14" s="663"/>
      <c r="G14" s="663"/>
      <c r="H14" s="663"/>
      <c r="I14" s="663"/>
      <c r="J14" s="663"/>
      <c r="K14" s="320"/>
    </row>
    <row r="15" spans="1:15" s="215" customFormat="1" ht="15.75" customHeight="1" x14ac:dyDescent="0.25">
      <c r="A15" s="320"/>
      <c r="B15" s="663" t="s">
        <v>249</v>
      </c>
      <c r="C15" s="663"/>
      <c r="D15" s="663"/>
      <c r="E15" s="663"/>
      <c r="F15" s="663"/>
      <c r="G15" s="663"/>
      <c r="H15" s="663"/>
      <c r="I15" s="663"/>
      <c r="J15" s="663"/>
      <c r="K15" s="320"/>
    </row>
    <row r="16" spans="1:15" s="215" customFormat="1" ht="15.75" customHeight="1" x14ac:dyDescent="0.25">
      <c r="A16" s="320"/>
      <c r="B16" s="663" t="s">
        <v>250</v>
      </c>
      <c r="C16" s="663"/>
      <c r="D16" s="663"/>
      <c r="E16" s="663"/>
      <c r="F16" s="663"/>
      <c r="G16" s="663"/>
      <c r="H16" s="663"/>
      <c r="I16" s="663"/>
      <c r="J16" s="663"/>
      <c r="K16" s="320"/>
    </row>
    <row r="17" spans="1:11" s="215" customFormat="1" ht="15.75" customHeight="1" x14ac:dyDescent="0.25">
      <c r="A17" s="320"/>
      <c r="B17" s="663" t="s">
        <v>251</v>
      </c>
      <c r="C17" s="663"/>
      <c r="D17" s="663"/>
      <c r="E17" s="663"/>
      <c r="F17" s="663"/>
      <c r="G17" s="663"/>
      <c r="H17" s="663"/>
      <c r="I17" s="663"/>
      <c r="J17" s="663"/>
      <c r="K17" s="320"/>
    </row>
    <row r="18" spans="1:11" s="215" customFormat="1" ht="15.75" customHeight="1" x14ac:dyDescent="0.25">
      <c r="A18" s="320"/>
      <c r="B18" s="663" t="s">
        <v>252</v>
      </c>
      <c r="C18" s="663"/>
      <c r="D18" s="663"/>
      <c r="E18" s="663"/>
      <c r="F18" s="663"/>
      <c r="G18" s="663"/>
      <c r="H18" s="663"/>
      <c r="I18" s="663"/>
      <c r="J18" s="663"/>
      <c r="K18" s="320"/>
    </row>
    <row r="19" spans="1:11" s="215" customFormat="1" ht="5.25" customHeight="1" x14ac:dyDescent="0.25">
      <c r="A19" s="320"/>
      <c r="B19" s="664"/>
      <c r="C19" s="664"/>
      <c r="D19" s="664"/>
      <c r="E19" s="664"/>
      <c r="F19" s="664"/>
      <c r="G19" s="664"/>
      <c r="H19" s="664"/>
      <c r="I19" s="664"/>
      <c r="J19" s="664"/>
      <c r="K19" s="320"/>
    </row>
    <row r="20" spans="1:11" s="215" customFormat="1" ht="21" x14ac:dyDescent="0.25">
      <c r="A20" s="320"/>
      <c r="B20" s="665" t="s">
        <v>253</v>
      </c>
      <c r="C20" s="665"/>
      <c r="D20" s="665"/>
      <c r="E20" s="665"/>
      <c r="F20" s="665"/>
      <c r="G20" s="665"/>
      <c r="H20" s="665"/>
      <c r="I20" s="665"/>
      <c r="J20" s="665"/>
      <c r="K20" s="320"/>
    </row>
    <row r="21" spans="1:11" s="215" customFormat="1" ht="15" customHeight="1" x14ac:dyDescent="0.25">
      <c r="A21" s="320"/>
      <c r="B21" s="657" t="s">
        <v>263</v>
      </c>
      <c r="C21" s="657"/>
      <c r="D21" s="657"/>
      <c r="E21" s="657"/>
      <c r="F21" s="657"/>
      <c r="G21" s="657"/>
      <c r="H21" s="657"/>
      <c r="I21" s="657"/>
      <c r="J21" s="657"/>
      <c r="K21" s="320"/>
    </row>
    <row r="22" spans="1:11" s="215" customFormat="1" ht="15" customHeight="1" x14ac:dyDescent="0.25">
      <c r="A22" s="320"/>
      <c r="B22" s="657" t="s">
        <v>264</v>
      </c>
      <c r="C22" s="657"/>
      <c r="D22" s="657"/>
      <c r="E22" s="657"/>
      <c r="F22" s="657"/>
      <c r="G22" s="657"/>
      <c r="H22" s="657"/>
      <c r="I22" s="657"/>
      <c r="J22" s="657"/>
      <c r="K22" s="320"/>
    </row>
    <row r="23" spans="1:11" s="215" customFormat="1" ht="15" customHeight="1" x14ac:dyDescent="0.25">
      <c r="A23" s="320"/>
      <c r="B23" s="658" t="s">
        <v>254</v>
      </c>
      <c r="C23" s="658"/>
      <c r="D23" s="658"/>
      <c r="E23" s="658"/>
      <c r="F23" s="658"/>
      <c r="G23" s="658"/>
      <c r="H23" s="658"/>
      <c r="I23" s="658"/>
      <c r="J23" s="658"/>
      <c r="K23" s="320"/>
    </row>
    <row r="24" spans="1:11" s="215" customFormat="1" ht="15" customHeight="1" x14ac:dyDescent="0.25">
      <c r="A24" s="320"/>
      <c r="B24" s="658" t="s">
        <v>265</v>
      </c>
      <c r="C24" s="658"/>
      <c r="D24" s="658"/>
      <c r="E24" s="658"/>
      <c r="F24" s="658"/>
      <c r="G24" s="658"/>
      <c r="H24" s="658"/>
      <c r="I24" s="658"/>
      <c r="J24" s="658"/>
      <c r="K24" s="320"/>
    </row>
    <row r="25" spans="1:11" s="215" customFormat="1" ht="15" customHeight="1" x14ac:dyDescent="0.25">
      <c r="A25" s="320"/>
      <c r="B25" s="658" t="s">
        <v>266</v>
      </c>
      <c r="C25" s="658"/>
      <c r="D25" s="658"/>
      <c r="E25" s="658"/>
      <c r="F25" s="658"/>
      <c r="G25" s="658"/>
      <c r="H25" s="658"/>
      <c r="I25" s="658"/>
      <c r="J25" s="658"/>
      <c r="K25" s="320"/>
    </row>
    <row r="26" spans="1:11" s="215" customFormat="1" ht="15" customHeight="1" x14ac:dyDescent="0.25">
      <c r="A26" s="320"/>
      <c r="B26" s="658" t="s">
        <v>267</v>
      </c>
      <c r="C26" s="658"/>
      <c r="D26" s="658"/>
      <c r="E26" s="658"/>
      <c r="F26" s="658"/>
      <c r="G26" s="658"/>
      <c r="H26" s="658"/>
      <c r="I26" s="658"/>
      <c r="J26" s="658"/>
      <c r="K26" s="320"/>
    </row>
    <row r="27" spans="1:11" ht="6.75" customHeight="1" x14ac:dyDescent="0.3">
      <c r="A27" s="249"/>
      <c r="B27" s="655"/>
      <c r="C27" s="655"/>
      <c r="D27" s="655"/>
      <c r="E27" s="655"/>
      <c r="F27" s="655"/>
      <c r="G27" s="655"/>
      <c r="H27" s="655"/>
      <c r="I27" s="655"/>
      <c r="J27" s="655"/>
      <c r="K27" s="249"/>
    </row>
    <row r="28" spans="1:11" ht="21" x14ac:dyDescent="0.4">
      <c r="A28" s="249"/>
      <c r="B28" s="656" t="s">
        <v>255</v>
      </c>
      <c r="C28" s="656"/>
      <c r="D28" s="656"/>
      <c r="E28" s="656"/>
      <c r="F28" s="656"/>
      <c r="G28" s="656"/>
      <c r="H28" s="656"/>
      <c r="I28" s="656"/>
      <c r="J28" s="656"/>
      <c r="K28" s="249"/>
    </row>
    <row r="29" spans="1:11" ht="17.25" customHeight="1" x14ac:dyDescent="0.3">
      <c r="A29" s="249"/>
      <c r="B29" s="660" t="s">
        <v>237</v>
      </c>
      <c r="C29" s="660"/>
      <c r="D29" s="660"/>
      <c r="E29" s="660"/>
      <c r="F29" s="660"/>
      <c r="G29" s="660"/>
      <c r="H29" s="660"/>
      <c r="I29" s="660"/>
      <c r="J29" s="322"/>
      <c r="K29" s="249"/>
    </row>
    <row r="30" spans="1:11" s="325" customFormat="1" ht="17.25" customHeight="1" x14ac:dyDescent="0.3">
      <c r="A30" s="323"/>
      <c r="B30" s="324"/>
      <c r="C30" s="584" t="s">
        <v>238</v>
      </c>
      <c r="D30" s="662" t="s">
        <v>23</v>
      </c>
      <c r="E30" s="662" t="s">
        <v>239</v>
      </c>
      <c r="F30" s="584" t="s">
        <v>238</v>
      </c>
      <c r="G30" s="662" t="s">
        <v>23</v>
      </c>
      <c r="H30" s="662" t="s">
        <v>239</v>
      </c>
      <c r="I30" s="324"/>
      <c r="J30" s="322"/>
      <c r="K30" s="323"/>
    </row>
    <row r="31" spans="1:11" s="325" customFormat="1" ht="17.25" customHeight="1" x14ac:dyDescent="0.3">
      <c r="A31" s="323"/>
      <c r="B31" s="324"/>
      <c r="C31" s="661"/>
      <c r="D31" s="586"/>
      <c r="E31" s="586"/>
      <c r="F31" s="661"/>
      <c r="G31" s="586"/>
      <c r="H31" s="586"/>
      <c r="I31" s="324"/>
      <c r="J31" s="322"/>
      <c r="K31" s="323"/>
    </row>
    <row r="32" spans="1:11" s="325" customFormat="1" ht="15" customHeight="1" x14ac:dyDescent="0.3">
      <c r="A32" s="323"/>
      <c r="B32" s="324"/>
      <c r="C32" s="326">
        <v>0</v>
      </c>
      <c r="D32" s="327" t="str">
        <f>หน้าหลัก!U6</f>
        <v>ต่ำกว่าเกณฑ์</v>
      </c>
      <c r="E32" s="326" t="str">
        <f>หน้าหลัก!Q6&amp;หน้าหลัก!R6&amp;หน้าหลัก!S6</f>
        <v>0-49.49</v>
      </c>
      <c r="F32" s="326">
        <v>2.5</v>
      </c>
      <c r="G32" s="327" t="str">
        <f>หน้าหลัก!U10</f>
        <v>ค่อนข้างดี</v>
      </c>
      <c r="H32" s="326" t="str">
        <f>หน้าหลัก!Q10&amp;หน้าหลัก!R10&amp;หน้าหลัก!S10</f>
        <v>64.5-69.49</v>
      </c>
      <c r="I32" s="324"/>
      <c r="J32" s="322"/>
      <c r="K32" s="323"/>
    </row>
    <row r="33" spans="1:11" s="325" customFormat="1" ht="15" customHeight="1" x14ac:dyDescent="0.3">
      <c r="A33" s="323"/>
      <c r="B33" s="324"/>
      <c r="C33" s="326">
        <v>1</v>
      </c>
      <c r="D33" s="327" t="str">
        <f>หน้าหลัก!U7</f>
        <v>ผ่านเกณฑ์ขั้นต่ำ</v>
      </c>
      <c r="E33" s="326" t="str">
        <f>หน้าหลัก!Q7&amp;หน้าหลัก!R7&amp;หน้าหลัก!S7</f>
        <v>49.5-54.49</v>
      </c>
      <c r="F33" s="326">
        <v>3</v>
      </c>
      <c r="G33" s="327" t="str">
        <f>หน้าหลัก!U11</f>
        <v>ดี</v>
      </c>
      <c r="H33" s="326" t="str">
        <f>หน้าหลัก!Q11&amp;หน้าหลัก!R11&amp;หน้าหลัก!S11</f>
        <v>69.5-74.49</v>
      </c>
      <c r="I33" s="324"/>
      <c r="J33" s="322"/>
      <c r="K33" s="323"/>
    </row>
    <row r="34" spans="1:11" s="325" customFormat="1" ht="15" customHeight="1" x14ac:dyDescent="0.3">
      <c r="A34" s="323"/>
      <c r="B34" s="324"/>
      <c r="C34" s="326">
        <v>1.5</v>
      </c>
      <c r="D34" s="327" t="str">
        <f>หน้าหลัก!U8</f>
        <v>พอใช้</v>
      </c>
      <c r="E34" s="326" t="str">
        <f>หน้าหลัก!Q8&amp;หน้าหลัก!R8&amp;หน้าหลัก!S8</f>
        <v>54.5-59.49</v>
      </c>
      <c r="F34" s="326">
        <v>3.5</v>
      </c>
      <c r="G34" s="327" t="str">
        <f>หน้าหลัก!U12</f>
        <v>ดีมาก</v>
      </c>
      <c r="H34" s="326" t="str">
        <f>หน้าหลัก!Q12&amp;หน้าหลัก!R12&amp;หน้าหลัก!S12</f>
        <v>74.5-79.49</v>
      </c>
      <c r="I34" s="324"/>
      <c r="J34" s="322"/>
      <c r="K34" s="323"/>
    </row>
    <row r="35" spans="1:11" s="325" customFormat="1" ht="15" customHeight="1" x14ac:dyDescent="0.3">
      <c r="A35" s="323"/>
      <c r="B35" s="324"/>
      <c r="C35" s="326">
        <v>2</v>
      </c>
      <c r="D35" s="327" t="str">
        <f>หน้าหลัก!U9</f>
        <v>ปานกลาง</v>
      </c>
      <c r="E35" s="326" t="str">
        <f>หน้าหลัก!Q9&amp;หน้าหลัก!R9&amp;หน้าหลัก!S9</f>
        <v>59.5-64.49</v>
      </c>
      <c r="F35" s="326">
        <v>4</v>
      </c>
      <c r="G35" s="327" t="str">
        <f>หน้าหลัก!U13</f>
        <v>ดีเยี่ยม</v>
      </c>
      <c r="H35" s="326" t="str">
        <f>หน้าหลัก!Q13&amp;หน้าหลัก!R13&amp;หน้าหลัก!S13</f>
        <v>79.5-100</v>
      </c>
      <c r="I35" s="324"/>
      <c r="J35" s="322"/>
      <c r="K35" s="323"/>
    </row>
    <row r="36" spans="1:11" s="325" customFormat="1" ht="15" customHeight="1" x14ac:dyDescent="0.3">
      <c r="A36" s="323"/>
      <c r="B36" s="655" t="s">
        <v>256</v>
      </c>
      <c r="C36" s="655"/>
      <c r="D36" s="655"/>
      <c r="E36" s="655"/>
      <c r="F36" s="655"/>
      <c r="G36" s="655"/>
      <c r="H36" s="655"/>
      <c r="I36" s="655"/>
      <c r="J36" s="655"/>
      <c r="K36" s="323"/>
    </row>
    <row r="37" spans="1:11" s="325" customFormat="1" ht="6.75" customHeight="1" x14ac:dyDescent="0.3">
      <c r="A37" s="323"/>
      <c r="B37" s="324"/>
      <c r="C37" s="328"/>
      <c r="D37" s="329"/>
      <c r="E37" s="328"/>
      <c r="F37" s="330"/>
      <c r="G37" s="330"/>
      <c r="H37" s="324"/>
      <c r="I37" s="324"/>
      <c r="J37" s="324"/>
      <c r="K37" s="323"/>
    </row>
    <row r="38" spans="1:11" s="325" customFormat="1" ht="21" x14ac:dyDescent="0.4">
      <c r="A38" s="323"/>
      <c r="B38" s="656" t="s">
        <v>257</v>
      </c>
      <c r="C38" s="656"/>
      <c r="D38" s="656"/>
      <c r="E38" s="656"/>
      <c r="F38" s="656"/>
      <c r="G38" s="656"/>
      <c r="H38" s="656"/>
      <c r="I38" s="656"/>
      <c r="J38" s="656"/>
      <c r="K38" s="323"/>
    </row>
    <row r="39" spans="1:11" s="325" customFormat="1" ht="15" customHeight="1" x14ac:dyDescent="0.3">
      <c r="A39" s="323"/>
      <c r="B39" s="657" t="s">
        <v>258</v>
      </c>
      <c r="C39" s="657"/>
      <c r="D39" s="657"/>
      <c r="E39" s="657"/>
      <c r="F39" s="657"/>
      <c r="G39" s="657"/>
      <c r="H39" s="657"/>
      <c r="I39" s="657"/>
      <c r="J39" s="657"/>
      <c r="K39" s="323"/>
    </row>
    <row r="40" spans="1:11" s="325" customFormat="1" ht="15" customHeight="1" x14ac:dyDescent="0.3">
      <c r="A40" s="323"/>
      <c r="B40" s="658" t="s">
        <v>240</v>
      </c>
      <c r="C40" s="658"/>
      <c r="D40" s="658"/>
      <c r="E40" s="658"/>
      <c r="F40" s="658"/>
      <c r="G40" s="658"/>
      <c r="H40" s="658"/>
      <c r="I40" s="658"/>
      <c r="J40" s="331"/>
      <c r="K40" s="323"/>
    </row>
    <row r="41" spans="1:11" s="325" customFormat="1" ht="15" customHeight="1" x14ac:dyDescent="0.3">
      <c r="A41" s="323"/>
      <c r="B41" s="322"/>
      <c r="C41" s="659" t="s">
        <v>27</v>
      </c>
      <c r="D41" s="659"/>
      <c r="E41" s="659" t="s">
        <v>23</v>
      </c>
      <c r="F41" s="659"/>
      <c r="G41" s="332" t="s">
        <v>239</v>
      </c>
      <c r="H41" s="324"/>
      <c r="I41" s="324"/>
      <c r="J41" s="322"/>
      <c r="K41" s="323"/>
    </row>
    <row r="42" spans="1:11" s="325" customFormat="1" ht="15" customHeight="1" x14ac:dyDescent="0.3">
      <c r="A42" s="333"/>
      <c r="B42" s="324"/>
      <c r="C42" s="654">
        <f>หน้าหลัก!Z6</f>
        <v>0</v>
      </c>
      <c r="D42" s="654"/>
      <c r="E42" s="654" t="str">
        <f>หน้าหลัก!AA6</f>
        <v>ไม่ผ่าน</v>
      </c>
      <c r="F42" s="654"/>
      <c r="G42" s="334" t="str">
        <f>หน้าหลัก!W6&amp;หน้าหลัก!X6&amp;หน้าหลัก!Y6</f>
        <v>0-49.49</v>
      </c>
      <c r="H42" s="324"/>
      <c r="I42" s="324"/>
      <c r="J42" s="324"/>
      <c r="K42" s="323"/>
    </row>
    <row r="43" spans="1:11" s="325" customFormat="1" ht="15" customHeight="1" x14ac:dyDescent="0.3">
      <c r="A43" s="333"/>
      <c r="B43" s="324"/>
      <c r="C43" s="654">
        <f>หน้าหลัก!Z7</f>
        <v>1</v>
      </c>
      <c r="D43" s="654"/>
      <c r="E43" s="654" t="str">
        <f>หน้าหลัก!AA7</f>
        <v>ผ่าน</v>
      </c>
      <c r="F43" s="654"/>
      <c r="G43" s="334" t="str">
        <f>หน้าหลัก!W7&amp;หน้าหลัก!X7&amp;หน้าหลัก!Y7</f>
        <v>49.5-64.49</v>
      </c>
      <c r="H43" s="324"/>
      <c r="I43" s="324"/>
      <c r="J43" s="324"/>
      <c r="K43" s="323"/>
    </row>
    <row r="44" spans="1:11" ht="15" customHeight="1" x14ac:dyDescent="0.3">
      <c r="B44" s="324"/>
      <c r="C44" s="654">
        <f>หน้าหลัก!Z8</f>
        <v>2</v>
      </c>
      <c r="D44" s="654"/>
      <c r="E44" s="654" t="str">
        <f>หน้าหลัก!AA8</f>
        <v>ดี</v>
      </c>
      <c r="F44" s="654"/>
      <c r="G44" s="334" t="str">
        <f>หน้าหลัก!W8&amp;หน้าหลัก!X8&amp;หน้าหลัก!Y8</f>
        <v>64.5-79.49</v>
      </c>
      <c r="H44" s="324"/>
      <c r="I44" s="324"/>
      <c r="J44" s="324"/>
      <c r="K44" s="249"/>
    </row>
    <row r="45" spans="1:11" ht="15" customHeight="1" x14ac:dyDescent="0.3">
      <c r="B45" s="324"/>
      <c r="C45" s="654">
        <f>หน้าหลัก!Z9</f>
        <v>3</v>
      </c>
      <c r="D45" s="654"/>
      <c r="E45" s="654" t="str">
        <f>หน้าหลัก!AA9</f>
        <v>ดีเยี่ยม</v>
      </c>
      <c r="F45" s="654"/>
      <c r="G45" s="334" t="str">
        <f>หน้าหลัก!W9&amp;หน้าหลัก!X9&amp;หน้าหลัก!Y9</f>
        <v>79.5-100</v>
      </c>
      <c r="H45" s="324"/>
      <c r="I45" s="324"/>
      <c r="J45" s="324"/>
      <c r="K45" s="249"/>
    </row>
    <row r="46" spans="1:11" ht="15" customHeight="1" x14ac:dyDescent="0.3">
      <c r="B46" s="655" t="s">
        <v>259</v>
      </c>
      <c r="C46" s="655"/>
      <c r="D46" s="655"/>
      <c r="E46" s="655"/>
      <c r="F46" s="655"/>
      <c r="G46" s="655"/>
      <c r="H46" s="655"/>
      <c r="I46" s="655"/>
      <c r="J46" s="655"/>
      <c r="K46" s="249"/>
    </row>
    <row r="47" spans="1:11" ht="12.75" customHeight="1" x14ac:dyDescent="0.3">
      <c r="B47" s="335"/>
      <c r="C47" s="335"/>
      <c r="D47" s="335"/>
      <c r="E47" s="335"/>
      <c r="F47" s="335"/>
      <c r="G47" s="335"/>
      <c r="H47" s="335"/>
      <c r="I47" s="335"/>
      <c r="J47" s="335"/>
      <c r="K47" s="249"/>
    </row>
    <row r="48" spans="1:11" ht="15" hidden="1" customHeight="1" x14ac:dyDescent="0.3">
      <c r="B48" s="335"/>
      <c r="C48" s="335"/>
      <c r="D48" s="335"/>
      <c r="E48" s="335"/>
      <c r="F48" s="335"/>
      <c r="G48" s="335"/>
      <c r="H48" s="335"/>
      <c r="I48" s="335"/>
      <c r="J48" s="335"/>
      <c r="K48" s="249"/>
    </row>
    <row r="49" spans="1:11" ht="1.5" customHeight="1" x14ac:dyDescent="0.3">
      <c r="B49" s="335"/>
      <c r="C49" s="335"/>
      <c r="D49" s="335"/>
      <c r="E49" s="335"/>
      <c r="F49" s="335"/>
      <c r="G49" s="335"/>
      <c r="H49" s="335"/>
      <c r="I49" s="335"/>
      <c r="J49" s="335"/>
      <c r="K49" s="249"/>
    </row>
    <row r="50" spans="1:11" ht="15" hidden="1" customHeight="1" x14ac:dyDescent="0.3">
      <c r="B50" s="335"/>
      <c r="C50" s="335"/>
      <c r="D50" s="335"/>
      <c r="E50" s="335"/>
      <c r="F50" s="335"/>
      <c r="G50" s="335"/>
      <c r="H50" s="335"/>
      <c r="I50" s="335"/>
      <c r="J50" s="335"/>
      <c r="K50" s="249"/>
    </row>
    <row r="51" spans="1:11" ht="15" customHeight="1" x14ac:dyDescent="0.3">
      <c r="B51" s="324"/>
      <c r="C51" s="336"/>
      <c r="D51" s="337"/>
      <c r="E51" s="336"/>
      <c r="F51" s="324"/>
      <c r="G51" s="324"/>
      <c r="H51" s="324"/>
      <c r="I51" s="324"/>
      <c r="J51" s="324"/>
      <c r="K51" s="249"/>
    </row>
    <row r="52" spans="1:11" ht="15" customHeight="1" x14ac:dyDescent="0.3">
      <c r="B52" s="324"/>
      <c r="C52" s="336"/>
      <c r="D52" s="337"/>
      <c r="E52" s="336" t="str">
        <f>หน้าหลัก!Q19&amp;หน้าหลัก!R19&amp;หน้าหลัก!S19</f>
        <v/>
      </c>
      <c r="F52" s="324"/>
      <c r="G52" s="324"/>
      <c r="H52" s="324"/>
      <c r="I52" s="324"/>
      <c r="J52" s="324"/>
      <c r="K52" s="249"/>
    </row>
    <row r="53" spans="1:11" ht="14.25" customHeight="1" x14ac:dyDescent="0.3">
      <c r="A53" s="249"/>
      <c r="B53" s="249"/>
      <c r="C53" s="249"/>
      <c r="D53" s="249"/>
      <c r="E53" s="249"/>
      <c r="F53" s="249"/>
      <c r="G53" s="249"/>
      <c r="H53" s="249"/>
      <c r="I53" s="249"/>
      <c r="J53" s="249"/>
      <c r="K53" s="249"/>
    </row>
    <row r="54" spans="1:11" ht="14.25" hidden="1" customHeight="1" x14ac:dyDescent="0.3">
      <c r="A54" s="249"/>
      <c r="B54" s="249"/>
      <c r="C54" s="249"/>
      <c r="D54" s="249"/>
      <c r="E54" s="249"/>
      <c r="F54" s="249"/>
      <c r="G54" s="249"/>
      <c r="H54" s="249"/>
      <c r="I54" s="249"/>
      <c r="J54" s="249"/>
      <c r="K54" s="249"/>
    </row>
    <row r="55" spans="1:11" ht="14.25" hidden="1" customHeight="1" x14ac:dyDescent="0.3">
      <c r="A55" s="249"/>
      <c r="B55" s="249"/>
      <c r="C55" s="249"/>
      <c r="D55" s="249"/>
      <c r="E55" s="249"/>
      <c r="F55" s="249"/>
      <c r="G55" s="249"/>
      <c r="H55" s="249"/>
      <c r="I55" s="249"/>
      <c r="J55" s="249"/>
      <c r="K55" s="249"/>
    </row>
    <row r="56" spans="1:11" ht="14.25" hidden="1" customHeight="1" x14ac:dyDescent="0.3">
      <c r="A56" s="249"/>
      <c r="B56" s="249"/>
      <c r="C56" s="249"/>
      <c r="D56" s="249"/>
      <c r="E56" s="249"/>
      <c r="F56" s="249"/>
      <c r="G56" s="249"/>
      <c r="H56" s="249"/>
      <c r="I56" s="249"/>
      <c r="J56" s="249"/>
      <c r="K56" s="249"/>
    </row>
    <row r="57" spans="1:11" ht="14.25" hidden="1" customHeight="1" x14ac:dyDescent="0.3">
      <c r="A57" s="249"/>
      <c r="B57" s="249"/>
      <c r="C57" s="249"/>
      <c r="D57" s="249"/>
      <c r="E57" s="249"/>
      <c r="F57" s="249"/>
      <c r="G57" s="249"/>
      <c r="H57" s="249"/>
      <c r="I57" s="249"/>
      <c r="J57" s="249"/>
      <c r="K57" s="249"/>
    </row>
    <row r="58" spans="1:11" ht="14.25" hidden="1" customHeight="1" x14ac:dyDescent="0.3">
      <c r="A58" s="249"/>
      <c r="B58" s="249"/>
      <c r="C58" s="249"/>
      <c r="D58" s="249"/>
      <c r="E58" s="249"/>
      <c r="F58" s="249"/>
      <c r="G58" s="249"/>
      <c r="H58" s="249"/>
      <c r="I58" s="249"/>
      <c r="J58" s="249"/>
      <c r="K58" s="249"/>
    </row>
    <row r="59" spans="1:11" ht="14.25" hidden="1" customHeight="1" x14ac:dyDescent="0.3">
      <c r="A59" s="249"/>
      <c r="B59" s="249"/>
      <c r="C59" s="249"/>
      <c r="D59" s="249"/>
      <c r="E59" s="249"/>
      <c r="F59" s="249"/>
      <c r="G59" s="249"/>
      <c r="H59" s="249"/>
      <c r="I59" s="249"/>
      <c r="J59" s="249"/>
      <c r="K59" s="249"/>
    </row>
    <row r="60" spans="1:11" ht="14.25" hidden="1" customHeight="1" x14ac:dyDescent="0.3">
      <c r="A60" s="249"/>
      <c r="B60" s="249"/>
      <c r="C60" s="249"/>
      <c r="D60" s="249"/>
      <c r="E60" s="249"/>
      <c r="F60" s="249"/>
      <c r="G60" s="249"/>
      <c r="H60" s="249"/>
      <c r="I60" s="249"/>
      <c r="J60" s="249"/>
      <c r="K60" s="249"/>
    </row>
    <row r="61" spans="1:11" ht="14.25" hidden="1" customHeight="1" x14ac:dyDescent="0.3">
      <c r="A61" s="249"/>
      <c r="B61" s="249"/>
      <c r="C61" s="249"/>
      <c r="D61" s="249"/>
      <c r="E61" s="249"/>
      <c r="F61" s="249"/>
      <c r="G61" s="249"/>
      <c r="H61" s="249"/>
      <c r="I61" s="249"/>
      <c r="J61" s="249"/>
      <c r="K61" s="249"/>
    </row>
    <row r="62" spans="1:11" ht="14.25" hidden="1" customHeight="1" x14ac:dyDescent="0.3">
      <c r="A62" s="249"/>
      <c r="B62" s="249"/>
      <c r="C62" s="249"/>
      <c r="D62" s="249"/>
      <c r="E62" s="249"/>
      <c r="F62" s="249"/>
      <c r="G62" s="249"/>
      <c r="H62" s="249"/>
      <c r="I62" s="249"/>
      <c r="J62" s="249"/>
      <c r="K62" s="249"/>
    </row>
    <row r="63" spans="1:11" ht="14.25" hidden="1" customHeight="1" x14ac:dyDescent="0.3">
      <c r="A63" s="249"/>
      <c r="B63" s="249"/>
      <c r="C63" s="249"/>
      <c r="D63" s="249"/>
      <c r="E63" s="249"/>
      <c r="F63" s="249"/>
      <c r="G63" s="249"/>
      <c r="H63" s="249"/>
      <c r="I63" s="249"/>
      <c r="J63" s="249"/>
      <c r="K63" s="249"/>
    </row>
    <row r="64" spans="1:11" ht="14.25" hidden="1" customHeight="1" x14ac:dyDescent="0.3">
      <c r="A64" s="249"/>
      <c r="B64" s="249"/>
      <c r="C64" s="249"/>
      <c r="D64" s="249"/>
      <c r="E64" s="249"/>
      <c r="F64" s="249"/>
      <c r="G64" s="249"/>
      <c r="H64" s="249"/>
      <c r="I64" s="249"/>
      <c r="J64" s="249"/>
      <c r="K64" s="249"/>
    </row>
    <row r="65" spans="1:11" ht="14.25" hidden="1" customHeight="1" x14ac:dyDescent="0.3">
      <c r="A65" s="249"/>
      <c r="B65" s="249"/>
      <c r="C65" s="249"/>
      <c r="D65" s="249"/>
      <c r="E65" s="249"/>
      <c r="F65" s="249"/>
      <c r="G65" s="249"/>
      <c r="H65" s="249"/>
      <c r="I65" s="249"/>
      <c r="J65" s="249"/>
      <c r="K65" s="249"/>
    </row>
    <row r="66" spans="1:11" ht="14.25" hidden="1" customHeight="1" x14ac:dyDescent="0.3">
      <c r="A66" s="249"/>
      <c r="B66" s="249"/>
      <c r="C66" s="249"/>
      <c r="D66" s="249"/>
      <c r="E66" s="249"/>
      <c r="F66" s="249"/>
      <c r="G66" s="249"/>
      <c r="H66" s="249"/>
      <c r="I66" s="249"/>
      <c r="J66" s="249"/>
      <c r="K66" s="249"/>
    </row>
    <row r="67" spans="1:11" ht="14.25" hidden="1" customHeight="1" x14ac:dyDescent="0.3">
      <c r="A67" s="249"/>
      <c r="B67" s="249"/>
      <c r="C67" s="249"/>
      <c r="D67" s="249"/>
      <c r="E67" s="249"/>
      <c r="F67" s="249"/>
      <c r="G67" s="249"/>
      <c r="H67" s="249"/>
      <c r="I67" s="249"/>
      <c r="J67" s="249"/>
      <c r="K67" s="249"/>
    </row>
    <row r="68" spans="1:11" ht="14.25" hidden="1" customHeight="1" x14ac:dyDescent="0.3">
      <c r="A68" s="249"/>
      <c r="B68" s="249"/>
      <c r="C68" s="249"/>
      <c r="D68" s="249"/>
      <c r="E68" s="249"/>
      <c r="F68" s="249"/>
      <c r="G68" s="249"/>
      <c r="H68" s="249"/>
      <c r="I68" s="249"/>
      <c r="J68" s="249"/>
      <c r="K68" s="249"/>
    </row>
    <row r="69" spans="1:11" ht="14.25" hidden="1" customHeight="1" x14ac:dyDescent="0.3"/>
    <row r="70" spans="1:11" ht="14.25" hidden="1" customHeight="1" x14ac:dyDescent="0.3"/>
    <row r="71" spans="1:11" ht="14.25" hidden="1" customHeight="1" x14ac:dyDescent="0.3"/>
    <row r="72" spans="1:11" ht="14.25" hidden="1" customHeight="1" x14ac:dyDescent="0.3"/>
    <row r="73" spans="1:11" ht="14.25" hidden="1" customHeight="1" x14ac:dyDescent="0.3"/>
  </sheetData>
  <sheetProtection formatCells="0" formatColumns="0" formatRows="0" selectLockedCells="1"/>
  <mergeCells count="48">
    <mergeCell ref="B14:J14"/>
    <mergeCell ref="B3:I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28:J28"/>
    <mergeCell ref="B21:J21"/>
    <mergeCell ref="B22:J22"/>
    <mergeCell ref="B15:J15"/>
    <mergeCell ref="B16:J16"/>
    <mergeCell ref="B17:J17"/>
    <mergeCell ref="B18:J18"/>
    <mergeCell ref="B19:J19"/>
    <mergeCell ref="B20:J20"/>
    <mergeCell ref="B23:J23"/>
    <mergeCell ref="B24:J24"/>
    <mergeCell ref="B25:J25"/>
    <mergeCell ref="B26:J26"/>
    <mergeCell ref="B27:J27"/>
    <mergeCell ref="B29:I29"/>
    <mergeCell ref="C30:C31"/>
    <mergeCell ref="D30:D31"/>
    <mergeCell ref="E30:E31"/>
    <mergeCell ref="F30:F31"/>
    <mergeCell ref="G30:G31"/>
    <mergeCell ref="H30:H31"/>
    <mergeCell ref="B36:J36"/>
    <mergeCell ref="B38:J38"/>
    <mergeCell ref="B39:J39"/>
    <mergeCell ref="B40:I40"/>
    <mergeCell ref="C41:D41"/>
    <mergeCell ref="E41:F41"/>
    <mergeCell ref="C45:D45"/>
    <mergeCell ref="E45:F45"/>
    <mergeCell ref="B46:J46"/>
    <mergeCell ref="C42:D42"/>
    <mergeCell ref="E42:F42"/>
    <mergeCell ref="C43:D43"/>
    <mergeCell ref="E43:F43"/>
    <mergeCell ref="C44:D44"/>
    <mergeCell ref="E44:F44"/>
  </mergeCells>
  <printOptions horizontalCentered="1"/>
  <pageMargins left="0.55118110236220474" right="0.27559055118110237" top="0.6692913385826772" bottom="0.31496062992125984" header="0.6692913385826772" footer="0.31496062992125984"/>
  <pageSetup paperSize="9" orientation="portrait" blackAndWhite="1" horizontalDpi="4294967293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L53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21" sqref="E21"/>
    </sheetView>
  </sheetViews>
  <sheetFormatPr defaultColWidth="0" defaultRowHeight="14.4" zeroHeight="1" x14ac:dyDescent="0.3"/>
  <cols>
    <col min="1" max="1" width="3" style="1" customWidth="1"/>
    <col min="2" max="2" width="6.59765625" style="120" customWidth="1"/>
    <col min="3" max="3" width="12.19921875" style="120" bestFit="1" customWidth="1"/>
    <col min="4" max="4" width="9" style="120" customWidth="1"/>
    <col min="5" max="6" width="19.19921875" style="120" customWidth="1"/>
    <col min="7" max="7" width="8.19921875" style="120" customWidth="1"/>
    <col min="8" max="8" width="8" style="121" customWidth="1"/>
    <col min="9" max="9" width="9" style="1" customWidth="1"/>
    <col min="10" max="16384" width="9" style="105" hidden="1"/>
  </cols>
  <sheetData>
    <row r="1" spans="1:12" ht="51.75" customHeight="1" x14ac:dyDescent="0.3">
      <c r="B1" s="1"/>
      <c r="C1" s="1"/>
      <c r="D1" s="1"/>
      <c r="E1" s="1"/>
      <c r="F1" s="1"/>
      <c r="G1" s="1"/>
      <c r="H1" s="104"/>
    </row>
    <row r="2" spans="1:12" ht="15.75" customHeight="1" x14ac:dyDescent="0.3">
      <c r="B2" s="474" t="str">
        <f>หน้าหลัก!B5&amp;หน้าหลัก!E5</f>
        <v>โรงเรียนเชตุพนศึกษา (ในพระสังฆราชูปถัมภ์)</v>
      </c>
      <c r="C2" s="474"/>
      <c r="D2" s="474"/>
      <c r="E2" s="474"/>
      <c r="F2" s="474"/>
      <c r="G2" s="474"/>
      <c r="H2" s="474"/>
    </row>
    <row r="3" spans="1:12" ht="15.75" customHeight="1" x14ac:dyDescent="0.3">
      <c r="B3" s="474" t="str">
        <f>หน้าหลัก!E7</f>
        <v>ต. วัดเกต  อ. เมืองเชียงใหม่   จ. เชียงใหม่</v>
      </c>
      <c r="C3" s="474"/>
      <c r="D3" s="474"/>
      <c r="E3" s="474"/>
      <c r="F3" s="474"/>
      <c r="G3" s="474"/>
      <c r="H3" s="474"/>
    </row>
    <row r="4" spans="1:12" ht="15.75" customHeight="1" x14ac:dyDescent="0.3">
      <c r="B4" s="474" t="str">
        <f>หน้าหลัก!B6&amp;หน้าหลัก!E6</f>
        <v>สังกัด/เขตพื้นที่ประถมศึกษาเชียงใหม่ เขต 1</v>
      </c>
      <c r="C4" s="474"/>
      <c r="D4" s="474"/>
      <c r="E4" s="474"/>
      <c r="F4" s="474"/>
      <c r="G4" s="474"/>
      <c r="H4" s="474"/>
    </row>
    <row r="5" spans="1:12" ht="15.75" hidden="1" customHeight="1" x14ac:dyDescent="0.3">
      <c r="B5" s="106"/>
      <c r="C5" s="106"/>
      <c r="D5" s="106"/>
      <c r="E5" s="106"/>
      <c r="F5" s="106"/>
      <c r="G5" s="106"/>
      <c r="H5" s="107"/>
    </row>
    <row r="6" spans="1:12" ht="15.75" customHeight="1" x14ac:dyDescent="0.3">
      <c r="B6" s="472" t="str">
        <f>"รายชื่อนักเรียน ระดับชั้น"&amp;หน้าหลัก!E19 &amp; "ห้อง " &amp; หน้าหลัก!M19&amp;"  ปีการศึกษา  "&amp;หน้าหลัก!I13</f>
        <v>รายชื่อนักเรียน ระดับชั้นมัธยมศึกษาปีที่ 4ห้อง 1  ปีการศึกษา  2565</v>
      </c>
      <c r="C6" s="473"/>
      <c r="D6" s="473"/>
      <c r="E6" s="473"/>
      <c r="F6" s="473"/>
      <c r="G6" s="473"/>
      <c r="H6" s="473"/>
    </row>
    <row r="7" spans="1:12" ht="30.75" customHeight="1" x14ac:dyDescent="0.3">
      <c r="B7" s="108" t="s">
        <v>79</v>
      </c>
      <c r="C7" s="415" t="s">
        <v>80</v>
      </c>
      <c r="D7" s="109" t="s">
        <v>83</v>
      </c>
      <c r="E7" s="109" t="s">
        <v>84</v>
      </c>
      <c r="F7" s="109" t="s">
        <v>85</v>
      </c>
      <c r="G7" s="109" t="s">
        <v>81</v>
      </c>
      <c r="H7" s="109" t="s">
        <v>82</v>
      </c>
      <c r="J7" s="110" t="s">
        <v>83</v>
      </c>
      <c r="K7" s="110"/>
      <c r="L7" s="110" t="s">
        <v>82</v>
      </c>
    </row>
    <row r="8" spans="1:12" s="115" customFormat="1" ht="15.75" customHeight="1" x14ac:dyDescent="0.4">
      <c r="A8" s="111"/>
      <c r="B8" s="112">
        <v>1</v>
      </c>
      <c r="C8" s="421">
        <v>70628975</v>
      </c>
      <c r="D8" s="422" t="s">
        <v>279</v>
      </c>
      <c r="E8" s="423" t="s">
        <v>300</v>
      </c>
      <c r="F8" s="423" t="s">
        <v>301</v>
      </c>
      <c r="G8" s="114" t="str">
        <f>IF(D8="","",VLOOKUP(D8,J$8:K$13,2,FALSE))</f>
        <v>ชาย</v>
      </c>
      <c r="H8" s="113"/>
      <c r="I8" s="111"/>
      <c r="J8" s="115" t="s">
        <v>86</v>
      </c>
      <c r="K8" s="115" t="s">
        <v>58</v>
      </c>
    </row>
    <row r="9" spans="1:12" s="115" customFormat="1" ht="15.75" customHeight="1" x14ac:dyDescent="0.4">
      <c r="A9" s="111"/>
      <c r="B9" s="116">
        <v>2</v>
      </c>
      <c r="C9" s="421">
        <v>70628996</v>
      </c>
      <c r="D9" s="422" t="s">
        <v>279</v>
      </c>
      <c r="E9" s="423" t="s">
        <v>302</v>
      </c>
      <c r="F9" s="423" t="s">
        <v>303</v>
      </c>
      <c r="G9" s="114" t="str">
        <f t="shared" ref="G9:G52" si="0">IF(D9="","",VLOOKUP(D9,J$8:K$13,2,FALSE))</f>
        <v>ชาย</v>
      </c>
      <c r="H9" s="113"/>
      <c r="I9" s="111"/>
      <c r="J9" s="115" t="s">
        <v>88</v>
      </c>
      <c r="K9" s="115" t="s">
        <v>58</v>
      </c>
      <c r="L9" s="115" t="s">
        <v>90</v>
      </c>
    </row>
    <row r="10" spans="1:12" s="115" customFormat="1" ht="15.75" customHeight="1" x14ac:dyDescent="0.4">
      <c r="A10" s="111"/>
      <c r="B10" s="116">
        <v>3</v>
      </c>
      <c r="C10" s="425">
        <v>70629018</v>
      </c>
      <c r="D10" s="426" t="s">
        <v>279</v>
      </c>
      <c r="E10" s="424" t="s">
        <v>304</v>
      </c>
      <c r="F10" s="424" t="s">
        <v>305</v>
      </c>
      <c r="G10" s="114" t="str">
        <f t="shared" si="0"/>
        <v>ชาย</v>
      </c>
      <c r="H10" s="113"/>
      <c r="I10" s="111"/>
      <c r="J10" s="115" t="s">
        <v>87</v>
      </c>
      <c r="K10" s="115" t="s">
        <v>59</v>
      </c>
      <c r="L10" s="115" t="s">
        <v>91</v>
      </c>
    </row>
    <row r="11" spans="1:12" s="115" customFormat="1" ht="15.75" customHeight="1" x14ac:dyDescent="0.4">
      <c r="A11" s="111"/>
      <c r="B11" s="116">
        <v>4</v>
      </c>
      <c r="C11" s="421">
        <v>70629022</v>
      </c>
      <c r="D11" s="422" t="s">
        <v>279</v>
      </c>
      <c r="E11" s="423" t="s">
        <v>306</v>
      </c>
      <c r="F11" s="423" t="s">
        <v>307</v>
      </c>
      <c r="G11" s="114" t="str">
        <f t="shared" si="0"/>
        <v>ชาย</v>
      </c>
      <c r="H11" s="113"/>
      <c r="I11" s="111"/>
      <c r="J11" s="115" t="s">
        <v>89</v>
      </c>
      <c r="K11" s="115" t="s">
        <v>59</v>
      </c>
    </row>
    <row r="12" spans="1:12" s="115" customFormat="1" ht="15.75" customHeight="1" x14ac:dyDescent="0.4">
      <c r="A12" s="111"/>
      <c r="B12" s="116">
        <v>5</v>
      </c>
      <c r="C12" s="421">
        <v>70629024</v>
      </c>
      <c r="D12" s="422" t="s">
        <v>279</v>
      </c>
      <c r="E12" s="423" t="s">
        <v>308</v>
      </c>
      <c r="F12" s="423" t="s">
        <v>309</v>
      </c>
      <c r="G12" s="114" t="str">
        <f t="shared" si="0"/>
        <v>ชาย</v>
      </c>
      <c r="H12" s="113"/>
      <c r="I12" s="111"/>
      <c r="J12" s="115" t="s">
        <v>279</v>
      </c>
      <c r="K12" s="115" t="s">
        <v>58</v>
      </c>
    </row>
    <row r="13" spans="1:12" s="115" customFormat="1" ht="15.75" customHeight="1" x14ac:dyDescent="0.4">
      <c r="A13" s="111"/>
      <c r="B13" s="116">
        <v>6</v>
      </c>
      <c r="C13" s="421">
        <v>70629031</v>
      </c>
      <c r="D13" s="422" t="s">
        <v>279</v>
      </c>
      <c r="E13" s="423" t="s">
        <v>310</v>
      </c>
      <c r="F13" s="423" t="s">
        <v>311</v>
      </c>
      <c r="G13" s="114" t="str">
        <f t="shared" si="0"/>
        <v>ชาย</v>
      </c>
      <c r="H13" s="113"/>
      <c r="I13" s="111"/>
      <c r="J13" s="115" t="s">
        <v>280</v>
      </c>
      <c r="K13" s="115" t="s">
        <v>58</v>
      </c>
    </row>
    <row r="14" spans="1:12" s="115" customFormat="1" ht="15.75" customHeight="1" x14ac:dyDescent="0.4">
      <c r="A14" s="111"/>
      <c r="B14" s="116">
        <v>7</v>
      </c>
      <c r="C14" s="421">
        <v>70629035</v>
      </c>
      <c r="D14" s="422" t="s">
        <v>279</v>
      </c>
      <c r="E14" s="423" t="s">
        <v>312</v>
      </c>
      <c r="F14" s="423" t="s">
        <v>313</v>
      </c>
      <c r="G14" s="114" t="str">
        <f t="shared" si="0"/>
        <v>ชาย</v>
      </c>
      <c r="H14" s="113"/>
      <c r="I14" s="111"/>
    </row>
    <row r="15" spans="1:12" s="115" customFormat="1" ht="15.75" customHeight="1" x14ac:dyDescent="0.4">
      <c r="A15" s="111"/>
      <c r="B15" s="116">
        <v>8</v>
      </c>
      <c r="C15" s="421">
        <v>70629041</v>
      </c>
      <c r="D15" s="422" t="s">
        <v>279</v>
      </c>
      <c r="E15" s="423" t="s">
        <v>314</v>
      </c>
      <c r="F15" s="423" t="s">
        <v>315</v>
      </c>
      <c r="G15" s="114" t="str">
        <f t="shared" si="0"/>
        <v>ชาย</v>
      </c>
      <c r="H15" s="113"/>
      <c r="I15" s="111"/>
    </row>
    <row r="16" spans="1:12" s="115" customFormat="1" ht="15.75" customHeight="1" x14ac:dyDescent="0.4">
      <c r="A16" s="111"/>
      <c r="B16" s="116">
        <v>9</v>
      </c>
      <c r="C16" s="421">
        <v>70629028</v>
      </c>
      <c r="D16" s="422" t="s">
        <v>279</v>
      </c>
      <c r="E16" s="423" t="s">
        <v>316</v>
      </c>
      <c r="F16" s="423" t="s">
        <v>317</v>
      </c>
      <c r="G16" s="114" t="str">
        <f t="shared" si="0"/>
        <v>ชาย</v>
      </c>
      <c r="H16" s="113"/>
      <c r="I16" s="111"/>
    </row>
    <row r="17" spans="1:9" s="115" customFormat="1" ht="15.75" customHeight="1" x14ac:dyDescent="0.4">
      <c r="A17" s="111"/>
      <c r="B17" s="116">
        <v>10</v>
      </c>
      <c r="C17" s="421">
        <v>70659226</v>
      </c>
      <c r="D17" s="422" t="s">
        <v>279</v>
      </c>
      <c r="E17" s="423" t="s">
        <v>318</v>
      </c>
      <c r="F17" s="423" t="s">
        <v>319</v>
      </c>
      <c r="G17" s="114" t="str">
        <f t="shared" si="0"/>
        <v>ชาย</v>
      </c>
      <c r="H17" s="113"/>
      <c r="I17" s="111"/>
    </row>
    <row r="18" spans="1:9" s="115" customFormat="1" ht="15.75" customHeight="1" x14ac:dyDescent="0.4">
      <c r="A18" s="111"/>
      <c r="B18" s="116">
        <v>11</v>
      </c>
      <c r="C18" s="421">
        <v>70659227</v>
      </c>
      <c r="D18" s="422" t="s">
        <v>279</v>
      </c>
      <c r="E18" s="423" t="s">
        <v>320</v>
      </c>
      <c r="F18" s="423" t="s">
        <v>321</v>
      </c>
      <c r="G18" s="114" t="str">
        <f t="shared" si="0"/>
        <v>ชาย</v>
      </c>
      <c r="H18" s="113"/>
      <c r="I18" s="111"/>
    </row>
    <row r="19" spans="1:9" s="115" customFormat="1" ht="15.75" customHeight="1" x14ac:dyDescent="0.25">
      <c r="A19" s="111"/>
      <c r="B19" s="116">
        <v>12</v>
      </c>
      <c r="C19" s="117"/>
      <c r="D19" s="113"/>
      <c r="E19" s="119"/>
      <c r="F19" s="119"/>
      <c r="G19" s="114" t="str">
        <f t="shared" si="0"/>
        <v/>
      </c>
      <c r="H19" s="113"/>
      <c r="I19" s="111"/>
    </row>
    <row r="20" spans="1:9" s="115" customFormat="1" ht="15.75" customHeight="1" x14ac:dyDescent="0.25">
      <c r="A20" s="111"/>
      <c r="B20" s="116">
        <v>13</v>
      </c>
      <c r="C20" s="117"/>
      <c r="D20" s="113"/>
      <c r="E20" s="119"/>
      <c r="F20" s="119"/>
      <c r="G20" s="114" t="str">
        <f t="shared" si="0"/>
        <v/>
      </c>
      <c r="H20" s="113"/>
      <c r="I20" s="111"/>
    </row>
    <row r="21" spans="1:9" s="115" customFormat="1" ht="15.75" customHeight="1" x14ac:dyDescent="0.25">
      <c r="A21" s="111"/>
      <c r="B21" s="116">
        <v>14</v>
      </c>
      <c r="C21" s="117"/>
      <c r="D21" s="118"/>
      <c r="E21" s="119"/>
      <c r="F21" s="119"/>
      <c r="G21" s="114" t="str">
        <f t="shared" si="0"/>
        <v/>
      </c>
      <c r="H21" s="113"/>
      <c r="I21" s="111"/>
    </row>
    <row r="22" spans="1:9" s="115" customFormat="1" ht="15.75" customHeight="1" x14ac:dyDescent="0.25">
      <c r="A22" s="111"/>
      <c r="B22" s="116">
        <v>15</v>
      </c>
      <c r="C22" s="117"/>
      <c r="D22" s="113"/>
      <c r="E22" s="119"/>
      <c r="F22" s="119"/>
      <c r="G22" s="114" t="str">
        <f t="shared" si="0"/>
        <v/>
      </c>
      <c r="H22" s="113"/>
      <c r="I22" s="111"/>
    </row>
    <row r="23" spans="1:9" s="115" customFormat="1" ht="15.75" customHeight="1" x14ac:dyDescent="0.25">
      <c r="A23" s="111"/>
      <c r="B23" s="116">
        <v>16</v>
      </c>
      <c r="C23" s="117"/>
      <c r="D23" s="118"/>
      <c r="E23" s="119"/>
      <c r="F23" s="119"/>
      <c r="G23" s="114" t="str">
        <f t="shared" si="0"/>
        <v/>
      </c>
      <c r="H23" s="113"/>
      <c r="I23" s="111"/>
    </row>
    <row r="24" spans="1:9" s="115" customFormat="1" ht="15.75" customHeight="1" x14ac:dyDescent="0.25">
      <c r="A24" s="111"/>
      <c r="B24" s="116">
        <v>17</v>
      </c>
      <c r="C24" s="117"/>
      <c r="D24" s="113"/>
      <c r="E24" s="119"/>
      <c r="F24" s="119"/>
      <c r="G24" s="114" t="str">
        <f t="shared" si="0"/>
        <v/>
      </c>
      <c r="H24" s="113"/>
      <c r="I24" s="111"/>
    </row>
    <row r="25" spans="1:9" s="115" customFormat="1" ht="15.75" customHeight="1" x14ac:dyDescent="0.25">
      <c r="A25" s="111"/>
      <c r="B25" s="116">
        <v>18</v>
      </c>
      <c r="C25" s="117"/>
      <c r="D25" s="118"/>
      <c r="E25" s="119"/>
      <c r="F25" s="119"/>
      <c r="G25" s="114" t="str">
        <f t="shared" si="0"/>
        <v/>
      </c>
      <c r="H25" s="113"/>
      <c r="I25" s="111"/>
    </row>
    <row r="26" spans="1:9" s="115" customFormat="1" ht="15.75" customHeight="1" x14ac:dyDescent="0.25">
      <c r="A26" s="111"/>
      <c r="B26" s="116">
        <v>19</v>
      </c>
      <c r="C26" s="117"/>
      <c r="D26" s="113"/>
      <c r="E26" s="119"/>
      <c r="F26" s="119"/>
      <c r="G26" s="114" t="str">
        <f t="shared" si="0"/>
        <v/>
      </c>
      <c r="H26" s="113"/>
      <c r="I26" s="111"/>
    </row>
    <row r="27" spans="1:9" s="115" customFormat="1" ht="15.75" customHeight="1" x14ac:dyDescent="0.25">
      <c r="A27" s="111"/>
      <c r="B27" s="116">
        <v>20</v>
      </c>
      <c r="C27" s="117"/>
      <c r="D27" s="118"/>
      <c r="E27" s="119"/>
      <c r="F27" s="119"/>
      <c r="G27" s="114" t="str">
        <f t="shared" si="0"/>
        <v/>
      </c>
      <c r="H27" s="113"/>
      <c r="I27" s="111"/>
    </row>
    <row r="28" spans="1:9" s="115" customFormat="1" ht="15.75" customHeight="1" x14ac:dyDescent="0.25">
      <c r="A28" s="111"/>
      <c r="B28" s="116">
        <v>21</v>
      </c>
      <c r="C28" s="117"/>
      <c r="D28" s="113"/>
      <c r="E28" s="119"/>
      <c r="F28" s="119"/>
      <c r="G28" s="114" t="str">
        <f t="shared" si="0"/>
        <v/>
      </c>
      <c r="H28" s="113"/>
      <c r="I28" s="111"/>
    </row>
    <row r="29" spans="1:9" s="115" customFormat="1" ht="15.75" customHeight="1" x14ac:dyDescent="0.25">
      <c r="A29" s="111"/>
      <c r="B29" s="116">
        <v>22</v>
      </c>
      <c r="C29" s="117"/>
      <c r="D29" s="118"/>
      <c r="E29" s="119"/>
      <c r="F29" s="119"/>
      <c r="G29" s="114" t="str">
        <f t="shared" si="0"/>
        <v/>
      </c>
      <c r="H29" s="113"/>
      <c r="I29" s="111"/>
    </row>
    <row r="30" spans="1:9" s="115" customFormat="1" ht="15.75" customHeight="1" x14ac:dyDescent="0.25">
      <c r="A30" s="111"/>
      <c r="B30" s="116">
        <v>23</v>
      </c>
      <c r="C30" s="117"/>
      <c r="D30" s="113"/>
      <c r="E30" s="119"/>
      <c r="F30" s="119"/>
      <c r="G30" s="114" t="str">
        <f t="shared" si="0"/>
        <v/>
      </c>
      <c r="H30" s="113"/>
      <c r="I30" s="111"/>
    </row>
    <row r="31" spans="1:9" s="115" customFormat="1" ht="15.75" customHeight="1" x14ac:dyDescent="0.25">
      <c r="A31" s="111"/>
      <c r="B31" s="116">
        <v>24</v>
      </c>
      <c r="C31" s="117"/>
      <c r="D31" s="118"/>
      <c r="E31" s="119"/>
      <c r="F31" s="119"/>
      <c r="G31" s="114" t="str">
        <f t="shared" si="0"/>
        <v/>
      </c>
      <c r="H31" s="113"/>
      <c r="I31" s="111"/>
    </row>
    <row r="32" spans="1:9" s="115" customFormat="1" ht="15.75" customHeight="1" x14ac:dyDescent="0.25">
      <c r="A32" s="111"/>
      <c r="B32" s="116">
        <v>25</v>
      </c>
      <c r="C32" s="117"/>
      <c r="D32" s="113"/>
      <c r="E32" s="119"/>
      <c r="F32" s="119"/>
      <c r="G32" s="114" t="str">
        <f t="shared" si="0"/>
        <v/>
      </c>
      <c r="H32" s="113"/>
      <c r="I32" s="111"/>
    </row>
    <row r="33" spans="1:9" s="115" customFormat="1" ht="15.75" customHeight="1" x14ac:dyDescent="0.25">
      <c r="A33" s="111"/>
      <c r="B33" s="116">
        <v>26</v>
      </c>
      <c r="C33" s="117"/>
      <c r="D33" s="118"/>
      <c r="E33" s="119"/>
      <c r="F33" s="119"/>
      <c r="G33" s="114" t="str">
        <f t="shared" si="0"/>
        <v/>
      </c>
      <c r="H33" s="113"/>
      <c r="I33" s="111"/>
    </row>
    <row r="34" spans="1:9" s="115" customFormat="1" ht="15.75" customHeight="1" x14ac:dyDescent="0.25">
      <c r="A34" s="111"/>
      <c r="B34" s="116">
        <v>27</v>
      </c>
      <c r="C34" s="117"/>
      <c r="D34" s="113"/>
      <c r="E34" s="119"/>
      <c r="F34" s="119"/>
      <c r="G34" s="114" t="str">
        <f t="shared" si="0"/>
        <v/>
      </c>
      <c r="H34" s="113"/>
      <c r="I34" s="111"/>
    </row>
    <row r="35" spans="1:9" s="115" customFormat="1" ht="15.75" customHeight="1" x14ac:dyDescent="0.25">
      <c r="A35" s="111"/>
      <c r="B35" s="116">
        <v>28</v>
      </c>
      <c r="C35" s="117"/>
      <c r="D35" s="118"/>
      <c r="E35" s="119"/>
      <c r="F35" s="119"/>
      <c r="G35" s="114" t="str">
        <f t="shared" si="0"/>
        <v/>
      </c>
      <c r="H35" s="113"/>
      <c r="I35" s="111"/>
    </row>
    <row r="36" spans="1:9" s="115" customFormat="1" ht="15.75" customHeight="1" x14ac:dyDescent="0.25">
      <c r="A36" s="111"/>
      <c r="B36" s="116">
        <v>29</v>
      </c>
      <c r="C36" s="117"/>
      <c r="D36" s="118"/>
      <c r="E36" s="119"/>
      <c r="F36" s="119"/>
      <c r="G36" s="114" t="str">
        <f t="shared" si="0"/>
        <v/>
      </c>
      <c r="H36" s="113"/>
      <c r="I36" s="111"/>
    </row>
    <row r="37" spans="1:9" s="115" customFormat="1" ht="15.75" customHeight="1" x14ac:dyDescent="0.25">
      <c r="A37" s="111"/>
      <c r="B37" s="116">
        <v>30</v>
      </c>
      <c r="C37" s="117"/>
      <c r="D37" s="118"/>
      <c r="E37" s="119"/>
      <c r="F37" s="119"/>
      <c r="G37" s="114" t="str">
        <f t="shared" si="0"/>
        <v/>
      </c>
      <c r="H37" s="113"/>
      <c r="I37" s="111"/>
    </row>
    <row r="38" spans="1:9" s="115" customFormat="1" ht="15" customHeight="1" x14ac:dyDescent="0.25">
      <c r="A38" s="111"/>
      <c r="B38" s="116">
        <v>31</v>
      </c>
      <c r="C38" s="117"/>
      <c r="D38" s="118"/>
      <c r="E38" s="119"/>
      <c r="F38" s="119"/>
      <c r="G38" s="114" t="str">
        <f t="shared" si="0"/>
        <v/>
      </c>
      <c r="H38" s="113"/>
      <c r="I38" s="111"/>
    </row>
    <row r="39" spans="1:9" s="115" customFormat="1" ht="15" customHeight="1" x14ac:dyDescent="0.25">
      <c r="A39" s="111"/>
      <c r="B39" s="116">
        <v>32</v>
      </c>
      <c r="C39" s="117"/>
      <c r="D39" s="118"/>
      <c r="E39" s="119"/>
      <c r="F39" s="119"/>
      <c r="G39" s="114" t="str">
        <f t="shared" si="0"/>
        <v/>
      </c>
      <c r="H39" s="113"/>
      <c r="I39" s="111"/>
    </row>
    <row r="40" spans="1:9" s="115" customFormat="1" ht="15" customHeight="1" x14ac:dyDescent="0.25">
      <c r="A40" s="111"/>
      <c r="B40" s="116">
        <v>33</v>
      </c>
      <c r="C40" s="117"/>
      <c r="D40" s="118"/>
      <c r="E40" s="119"/>
      <c r="F40" s="119"/>
      <c r="G40" s="114" t="str">
        <f t="shared" si="0"/>
        <v/>
      </c>
      <c r="H40" s="113"/>
      <c r="I40" s="111"/>
    </row>
    <row r="41" spans="1:9" s="115" customFormat="1" ht="15" customHeight="1" x14ac:dyDescent="0.25">
      <c r="A41" s="111"/>
      <c r="B41" s="116">
        <v>34</v>
      </c>
      <c r="C41" s="117"/>
      <c r="D41" s="118"/>
      <c r="E41" s="119"/>
      <c r="F41" s="119"/>
      <c r="G41" s="114" t="str">
        <f t="shared" si="0"/>
        <v/>
      </c>
      <c r="H41" s="113"/>
      <c r="I41" s="111"/>
    </row>
    <row r="42" spans="1:9" s="115" customFormat="1" ht="15" customHeight="1" x14ac:dyDescent="0.25">
      <c r="A42" s="111"/>
      <c r="B42" s="116">
        <v>35</v>
      </c>
      <c r="C42" s="117"/>
      <c r="D42" s="118"/>
      <c r="E42" s="119"/>
      <c r="F42" s="119"/>
      <c r="G42" s="114" t="str">
        <f t="shared" si="0"/>
        <v/>
      </c>
      <c r="H42" s="113"/>
      <c r="I42" s="111"/>
    </row>
    <row r="43" spans="1:9" s="115" customFormat="1" ht="15" customHeight="1" x14ac:dyDescent="0.25">
      <c r="A43" s="111"/>
      <c r="B43" s="116">
        <v>36</v>
      </c>
      <c r="C43" s="117"/>
      <c r="D43" s="118"/>
      <c r="E43" s="119"/>
      <c r="F43" s="119"/>
      <c r="G43" s="114" t="str">
        <f t="shared" si="0"/>
        <v/>
      </c>
      <c r="H43" s="113"/>
      <c r="I43" s="111"/>
    </row>
    <row r="44" spans="1:9" s="115" customFormat="1" ht="15" customHeight="1" x14ac:dyDescent="0.25">
      <c r="A44" s="111"/>
      <c r="B44" s="116">
        <v>37</v>
      </c>
      <c r="C44" s="117"/>
      <c r="D44" s="118"/>
      <c r="E44" s="119"/>
      <c r="F44" s="119"/>
      <c r="G44" s="114" t="str">
        <f t="shared" si="0"/>
        <v/>
      </c>
      <c r="H44" s="113"/>
      <c r="I44" s="111"/>
    </row>
    <row r="45" spans="1:9" s="115" customFormat="1" ht="15" customHeight="1" x14ac:dyDescent="0.25">
      <c r="A45" s="111"/>
      <c r="B45" s="116">
        <v>38</v>
      </c>
      <c r="C45" s="117"/>
      <c r="D45" s="118"/>
      <c r="E45" s="119"/>
      <c r="F45" s="119"/>
      <c r="G45" s="114" t="str">
        <f t="shared" si="0"/>
        <v/>
      </c>
      <c r="H45" s="113"/>
      <c r="I45" s="111"/>
    </row>
    <row r="46" spans="1:9" s="115" customFormat="1" ht="15" customHeight="1" x14ac:dyDescent="0.25">
      <c r="A46" s="111"/>
      <c r="B46" s="116">
        <v>39</v>
      </c>
      <c r="C46" s="117"/>
      <c r="D46" s="118"/>
      <c r="E46" s="119"/>
      <c r="F46" s="119"/>
      <c r="G46" s="114" t="str">
        <f t="shared" si="0"/>
        <v/>
      </c>
      <c r="H46" s="113"/>
      <c r="I46" s="111"/>
    </row>
    <row r="47" spans="1:9" s="115" customFormat="1" ht="15" customHeight="1" x14ac:dyDescent="0.25">
      <c r="A47" s="111"/>
      <c r="B47" s="116">
        <v>40</v>
      </c>
      <c r="C47" s="117"/>
      <c r="D47" s="118"/>
      <c r="E47" s="119"/>
      <c r="F47" s="119"/>
      <c r="G47" s="114" t="str">
        <f t="shared" si="0"/>
        <v/>
      </c>
      <c r="H47" s="113"/>
      <c r="I47" s="111"/>
    </row>
    <row r="48" spans="1:9" s="115" customFormat="1" ht="15" customHeight="1" x14ac:dyDescent="0.25">
      <c r="A48" s="111"/>
      <c r="B48" s="116">
        <v>41</v>
      </c>
      <c r="C48" s="117"/>
      <c r="D48" s="118"/>
      <c r="E48" s="119"/>
      <c r="F48" s="119"/>
      <c r="G48" s="114" t="str">
        <f t="shared" si="0"/>
        <v/>
      </c>
      <c r="H48" s="113"/>
      <c r="I48" s="111"/>
    </row>
    <row r="49" spans="1:9" s="115" customFormat="1" ht="15" customHeight="1" x14ac:dyDescent="0.25">
      <c r="A49" s="111"/>
      <c r="B49" s="116">
        <v>42</v>
      </c>
      <c r="C49" s="117"/>
      <c r="D49" s="118"/>
      <c r="E49" s="119"/>
      <c r="F49" s="119"/>
      <c r="G49" s="114" t="str">
        <f t="shared" si="0"/>
        <v/>
      </c>
      <c r="H49" s="113"/>
      <c r="I49" s="111"/>
    </row>
    <row r="50" spans="1:9" s="115" customFormat="1" ht="15" customHeight="1" x14ac:dyDescent="0.25">
      <c r="A50" s="111"/>
      <c r="B50" s="116">
        <v>43</v>
      </c>
      <c r="C50" s="117"/>
      <c r="D50" s="118"/>
      <c r="E50" s="119"/>
      <c r="F50" s="119"/>
      <c r="G50" s="114" t="str">
        <f t="shared" si="0"/>
        <v/>
      </c>
      <c r="H50" s="113"/>
      <c r="I50" s="111"/>
    </row>
    <row r="51" spans="1:9" s="115" customFormat="1" ht="15" customHeight="1" x14ac:dyDescent="0.25">
      <c r="A51" s="111"/>
      <c r="B51" s="116">
        <v>44</v>
      </c>
      <c r="C51" s="117"/>
      <c r="D51" s="118"/>
      <c r="E51" s="119"/>
      <c r="F51" s="119"/>
      <c r="G51" s="114" t="str">
        <f t="shared" si="0"/>
        <v/>
      </c>
      <c r="H51" s="113"/>
      <c r="I51" s="111"/>
    </row>
    <row r="52" spans="1:9" s="115" customFormat="1" ht="15" customHeight="1" x14ac:dyDescent="0.25">
      <c r="A52" s="111"/>
      <c r="B52" s="116">
        <v>45</v>
      </c>
      <c r="C52" s="117"/>
      <c r="D52" s="118"/>
      <c r="E52" s="119"/>
      <c r="F52" s="119"/>
      <c r="G52" s="114" t="str">
        <f t="shared" si="0"/>
        <v/>
      </c>
      <c r="H52" s="113"/>
      <c r="I52" s="111"/>
    </row>
    <row r="53" spans="1:9" x14ac:dyDescent="0.3"/>
  </sheetData>
  <sheetProtection sheet="1" objects="1" scenarios="1" formatCells="0" formatColumns="0" formatRows="0"/>
  <mergeCells count="4">
    <mergeCell ref="B6:H6"/>
    <mergeCell ref="B2:H2"/>
    <mergeCell ref="B4:H4"/>
    <mergeCell ref="B3:H3"/>
  </mergeCells>
  <dataValidations count="2">
    <dataValidation type="list" allowBlank="1" showInputMessage="1" sqref="D8:D52" xr:uid="{00000000-0002-0000-0100-000000000000}">
      <formula1>$J$8:$J$14</formula1>
    </dataValidation>
    <dataValidation type="list" allowBlank="1" showInputMessage="1" sqref="H8:H52" xr:uid="{00000000-0002-0000-0100-000001000000}">
      <formula1>$L$8:$L$10</formula1>
    </dataValidation>
  </dataValidations>
  <pageMargins left="0.7" right="0.55000000000000004" top="0.28999999999999998" bottom="0.27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Q41"/>
  <sheetViews>
    <sheetView topLeftCell="A7" workbookViewId="0">
      <selection activeCell="H10" sqref="E10:H10"/>
    </sheetView>
  </sheetViews>
  <sheetFormatPr defaultColWidth="0" defaultRowHeight="14.4" zeroHeight="1" x14ac:dyDescent="0.3"/>
  <cols>
    <col min="1" max="1" width="2.09765625" style="1" customWidth="1"/>
    <col min="2" max="4" width="5.59765625" style="120" customWidth="1"/>
    <col min="5" max="14" width="5.8984375" style="120" customWidth="1"/>
    <col min="15" max="15" width="5.59765625" style="120" customWidth="1"/>
    <col min="16" max="16" width="5.19921875" style="120" customWidth="1"/>
    <col min="17" max="17" width="4.69921875" style="1" customWidth="1"/>
    <col min="18" max="16384" width="9" style="105" hidden="1"/>
  </cols>
  <sheetData>
    <row r="1" spans="1:17" ht="18" customHeight="1" x14ac:dyDescent="0.4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</row>
    <row r="2" spans="1:17" ht="34.5" customHeight="1" x14ac:dyDescent="0.4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17" s="115" customFormat="1" ht="26.25" customHeight="1" x14ac:dyDescent="0.25">
      <c r="A3" s="407"/>
      <c r="B3" s="408"/>
      <c r="C3" s="408"/>
      <c r="D3" s="502" t="str">
        <f ca="1">"แบบบันทึกผลการเรียนประจำรายวิชา ระดับ" &amp; INDIRECT("หน้าหลัก!K18")</f>
        <v>แบบบันทึกผลการเรียนประจำรายวิชา ระดับมัธยมศึกษา</v>
      </c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111"/>
    </row>
    <row r="4" spans="1:17" s="115" customFormat="1" ht="26.25" customHeight="1" x14ac:dyDescent="0.25">
      <c r="A4" s="407"/>
      <c r="B4" s="408"/>
      <c r="C4" s="408"/>
      <c r="D4" s="502" t="str">
        <f>"โรงเรียน"&amp;หน้าหลัก!E5</f>
        <v>โรงเรียนเชตุพนศึกษา (ในพระสังฆราชูปถัมภ์)</v>
      </c>
      <c r="E4" s="502"/>
      <c r="F4" s="502"/>
      <c r="G4" s="502"/>
      <c r="H4" s="502"/>
      <c r="I4" s="502"/>
      <c r="J4" s="502"/>
      <c r="K4" s="502"/>
      <c r="L4" s="502"/>
      <c r="M4" s="502"/>
      <c r="N4" s="502"/>
      <c r="O4" s="502"/>
      <c r="P4" s="502"/>
      <c r="Q4" s="111"/>
    </row>
    <row r="5" spans="1:17" s="115" customFormat="1" ht="26.25" customHeight="1" x14ac:dyDescent="0.25">
      <c r="A5" s="111"/>
      <c r="B5" s="409"/>
      <c r="C5" s="409"/>
      <c r="D5" s="503" t="str">
        <f ca="1">INDIRECT("หน้าหลัก!E7")</f>
        <v>ต. วัดเกต  อ. เมืองเชียงใหม่   จ. เชียงใหม่</v>
      </c>
      <c r="E5" s="503"/>
      <c r="F5" s="503"/>
      <c r="G5" s="503"/>
      <c r="H5" s="503"/>
      <c r="I5" s="503"/>
      <c r="J5" s="503"/>
      <c r="K5" s="503"/>
      <c r="L5" s="503"/>
      <c r="M5" s="503"/>
      <c r="N5" s="503"/>
      <c r="O5" s="503"/>
      <c r="P5" s="503"/>
      <c r="Q5" s="111"/>
    </row>
    <row r="6" spans="1:17" ht="10.5" customHeight="1" x14ac:dyDescent="0.45"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</row>
    <row r="7" spans="1:17" s="115" customFormat="1" ht="21.75" customHeight="1" x14ac:dyDescent="0.25">
      <c r="A7" s="111"/>
      <c r="B7" s="410" t="s">
        <v>18</v>
      </c>
      <c r="C7" s="411"/>
      <c r="D7" s="481" t="str">
        <f ca="1">INDIRECT("หน้าหลัก!E19")</f>
        <v>มัธยมศึกษาปีที่ 4</v>
      </c>
      <c r="E7" s="481"/>
      <c r="F7" s="481"/>
      <c r="G7" s="481"/>
      <c r="H7" s="481"/>
      <c r="I7" s="477" t="s">
        <v>8</v>
      </c>
      <c r="J7" s="477"/>
      <c r="K7" s="126">
        <f ca="1">INDIRECT("หน้าหลัก!M19")</f>
        <v>1</v>
      </c>
      <c r="L7" s="477" t="s">
        <v>9</v>
      </c>
      <c r="M7" s="477"/>
      <c r="N7" s="483">
        <f ca="1">INDIRECT("หน้าหลัก!I13")</f>
        <v>2565</v>
      </c>
      <c r="O7" s="483"/>
      <c r="P7" s="412"/>
      <c r="Q7" s="111"/>
    </row>
    <row r="8" spans="1:17" s="115" customFormat="1" ht="21.75" customHeight="1" x14ac:dyDescent="0.25">
      <c r="A8" s="111"/>
      <c r="B8" s="476" t="s">
        <v>77</v>
      </c>
      <c r="C8" s="476"/>
      <c r="D8" s="478" t="str">
        <f ca="1">INDIRECT("หน้าหลัก!I12")</f>
        <v>ภาษาไทย</v>
      </c>
      <c r="E8" s="478"/>
      <c r="F8" s="478"/>
      <c r="G8" s="478"/>
      <c r="H8" s="478"/>
      <c r="I8" s="477" t="s">
        <v>13</v>
      </c>
      <c r="J8" s="477"/>
      <c r="K8" s="483">
        <f ca="1">INDIRECT("หน้าหลัก!E12")</f>
        <v>31101</v>
      </c>
      <c r="L8" s="483"/>
      <c r="M8" s="411"/>
      <c r="N8" s="411"/>
      <c r="O8" s="411"/>
      <c r="P8" s="411"/>
      <c r="Q8" s="111"/>
    </row>
    <row r="9" spans="1:17" s="115" customFormat="1" ht="21.75" customHeight="1" x14ac:dyDescent="0.25">
      <c r="A9" s="111"/>
      <c r="B9" s="410" t="s">
        <v>15</v>
      </c>
      <c r="C9" s="410"/>
      <c r="D9" s="410"/>
      <c r="E9" s="413" t="str">
        <f ca="1">INDIRECT("หน้าหลัก!E14")</f>
        <v>ภาษาไทย</v>
      </c>
      <c r="F9" s="413"/>
      <c r="G9" s="413"/>
      <c r="H9" s="413"/>
      <c r="I9" s="413"/>
      <c r="J9" s="413"/>
      <c r="K9" s="477" t="s">
        <v>236</v>
      </c>
      <c r="L9" s="477"/>
      <c r="M9" s="126">
        <f ca="1">(INDIRECT("หน้าหลัก!N13"))/40</f>
        <v>1</v>
      </c>
      <c r="N9" s="410" t="s">
        <v>236</v>
      </c>
      <c r="O9" s="412"/>
      <c r="P9" s="412"/>
      <c r="Q9" s="111"/>
    </row>
    <row r="10" spans="1:17" s="115" customFormat="1" ht="21.75" customHeight="1" x14ac:dyDescent="0.25">
      <c r="A10" s="111"/>
      <c r="B10" s="410" t="s">
        <v>38</v>
      </c>
      <c r="C10" s="410"/>
      <c r="D10" s="413" t="s">
        <v>39</v>
      </c>
      <c r="E10" s="413" t="str">
        <f ca="1">INDIRECT("หน้าหลัก!E15")</f>
        <v>อ.รักพิศุทธิ์   สวนสวรรค์</v>
      </c>
      <c r="F10" s="413"/>
      <c r="G10" s="413"/>
      <c r="H10" s="413"/>
      <c r="I10" s="413"/>
      <c r="J10" s="413"/>
      <c r="K10" s="484" t="s">
        <v>209</v>
      </c>
      <c r="L10" s="484"/>
      <c r="M10" s="126">
        <f ca="1">INDIRECT("หน้าหลัก!N13")</f>
        <v>40</v>
      </c>
      <c r="N10" s="410" t="s">
        <v>235</v>
      </c>
      <c r="O10" s="412"/>
      <c r="P10" s="412"/>
      <c r="Q10" s="111"/>
    </row>
    <row r="11" spans="1:17" s="115" customFormat="1" ht="21.75" customHeight="1" x14ac:dyDescent="0.25">
      <c r="A11" s="111"/>
      <c r="B11" s="410" t="s">
        <v>19</v>
      </c>
      <c r="C11" s="410"/>
      <c r="D11" s="413" t="s">
        <v>40</v>
      </c>
      <c r="E11" s="413" t="str">
        <f ca="1">INDIRECT("หน้าหลัก!E20")</f>
        <v>พอ.หม่องเดือน   คมฺภีรปญฺโญ</v>
      </c>
      <c r="F11" s="413"/>
      <c r="G11" s="413"/>
      <c r="H11" s="413"/>
      <c r="I11" s="413"/>
      <c r="J11" s="413"/>
      <c r="K11" s="413"/>
      <c r="L11" s="413"/>
      <c r="M11" s="413"/>
      <c r="N11" s="413"/>
      <c r="O11" s="413"/>
      <c r="P11" s="413"/>
      <c r="Q11" s="111"/>
    </row>
    <row r="12" spans="1:17" ht="23.4" x14ac:dyDescent="0.45">
      <c r="B12" s="482" t="s">
        <v>41</v>
      </c>
      <c r="C12" s="482"/>
      <c r="D12" s="482"/>
      <c r="E12" s="482"/>
      <c r="F12" s="482"/>
      <c r="G12" s="482"/>
      <c r="H12" s="482"/>
      <c r="I12" s="482"/>
      <c r="J12" s="482"/>
      <c r="K12" s="482"/>
      <c r="L12" s="482"/>
      <c r="M12" s="482"/>
      <c r="N12" s="482"/>
      <c r="O12" s="482"/>
      <c r="P12" s="482"/>
    </row>
    <row r="13" spans="1:17" ht="22.5" customHeight="1" x14ac:dyDescent="0.3">
      <c r="B13" s="493" t="s">
        <v>42</v>
      </c>
      <c r="C13" s="493"/>
      <c r="D13" s="493"/>
      <c r="E13" s="493" t="s">
        <v>43</v>
      </c>
      <c r="F13" s="493"/>
      <c r="G13" s="493"/>
      <c r="H13" s="493"/>
      <c r="I13" s="493"/>
      <c r="J13" s="493"/>
      <c r="K13" s="493"/>
      <c r="L13" s="493"/>
      <c r="M13" s="500" t="s">
        <v>74</v>
      </c>
      <c r="N13" s="500"/>
      <c r="O13" s="493" t="s">
        <v>44</v>
      </c>
      <c r="P13" s="493"/>
    </row>
    <row r="14" spans="1:17" ht="21" x14ac:dyDescent="0.3">
      <c r="B14" s="493"/>
      <c r="C14" s="493"/>
      <c r="D14" s="493"/>
      <c r="E14" s="127">
        <v>4</v>
      </c>
      <c r="F14" s="127">
        <v>3.5</v>
      </c>
      <c r="G14" s="127">
        <v>3</v>
      </c>
      <c r="H14" s="127">
        <v>2.5</v>
      </c>
      <c r="I14" s="127">
        <v>2</v>
      </c>
      <c r="J14" s="127">
        <v>1.5</v>
      </c>
      <c r="K14" s="127">
        <v>1</v>
      </c>
      <c r="L14" s="127">
        <v>0</v>
      </c>
      <c r="M14" s="128" t="s">
        <v>61</v>
      </c>
      <c r="N14" s="128" t="s">
        <v>62</v>
      </c>
      <c r="O14" s="493"/>
      <c r="P14" s="493"/>
    </row>
    <row r="15" spans="1:17" ht="18" x14ac:dyDescent="0.3">
      <c r="B15" s="129" t="s">
        <v>58</v>
      </c>
      <c r="C15" s="507">
        <f ca="1">SUM(E15:N15)</f>
        <v>0</v>
      </c>
      <c r="D15" s="508"/>
      <c r="E15" s="130">
        <f ca="1">COUNTIF(คะแนน1!$AW$8:$AW$52,E14&amp;$B15)</f>
        <v>0</v>
      </c>
      <c r="F15" s="130">
        <f ca="1">COUNTIF(คะแนน1!$AW$8:$AW$52,F14&amp;$B15)</f>
        <v>0</v>
      </c>
      <c r="G15" s="130">
        <f ca="1">COUNTIF(คะแนน1!$AW$8:$AW$52,G14&amp;$B15)</f>
        <v>0</v>
      </c>
      <c r="H15" s="130">
        <f ca="1">COUNTIF(คะแนน1!$AW$8:$AW$52,H14&amp;$B15)</f>
        <v>0</v>
      </c>
      <c r="I15" s="130">
        <f ca="1">COUNTIF(คะแนน1!$AW$8:$AW$52,I14&amp;$B15)</f>
        <v>0</v>
      </c>
      <c r="J15" s="130">
        <f ca="1">COUNTIF(คะแนน1!$AW$8:$AW$52,J14&amp;$B15)</f>
        <v>0</v>
      </c>
      <c r="K15" s="130">
        <f ca="1">COUNTIF(คะแนน1!$AW$8:$AW$52,K14&amp;$B15)</f>
        <v>0</v>
      </c>
      <c r="L15" s="130">
        <f ca="1">COUNTIF(คะแนน1!$AW$8:$AW$52,L14&amp;$B15)</f>
        <v>0</v>
      </c>
      <c r="M15" s="130">
        <f ca="1">COUNTIF(คะแนน1!$AW$8:$AW$52,M14&amp;$B15)</f>
        <v>0</v>
      </c>
      <c r="N15" s="130">
        <f ca="1">COUNTIF(คะแนน1!$AW$8:$AW$52,N14&amp;$B15)</f>
        <v>0</v>
      </c>
      <c r="O15" s="489"/>
      <c r="P15" s="490"/>
    </row>
    <row r="16" spans="1:17" ht="18" x14ac:dyDescent="0.3">
      <c r="B16" s="129" t="s">
        <v>59</v>
      </c>
      <c r="C16" s="507">
        <f ca="1">SUM(E16:N16)</f>
        <v>0</v>
      </c>
      <c r="D16" s="508"/>
      <c r="E16" s="130">
        <f ca="1">COUNTIF(คะแนน1!$AW$8:$AW$52,E14&amp;$B16)</f>
        <v>0</v>
      </c>
      <c r="F16" s="130">
        <f ca="1">COUNTIF(คะแนน1!$AW$8:$AW$52,F14&amp;$B16)</f>
        <v>0</v>
      </c>
      <c r="G16" s="130">
        <f ca="1">COUNTIF(คะแนน1!$AW$8:$AW$52,G14&amp;$B16)</f>
        <v>0</v>
      </c>
      <c r="H16" s="130">
        <f ca="1">COUNTIF(คะแนน1!$AW$8:$AW$52,H14&amp;$B16)</f>
        <v>0</v>
      </c>
      <c r="I16" s="130">
        <f ca="1">COUNTIF(คะแนน1!$AW$8:$AW$52,I14&amp;$B16)</f>
        <v>0</v>
      </c>
      <c r="J16" s="130">
        <f ca="1">COUNTIF(คะแนน1!$AW$8:$AW$52,J14&amp;$B16)</f>
        <v>0</v>
      </c>
      <c r="K16" s="130">
        <f ca="1">COUNTIF(คะแนน1!$AW$8:$AW$52,K14&amp;$B16)</f>
        <v>0</v>
      </c>
      <c r="L16" s="130">
        <f ca="1">COUNTIF(คะแนน1!$AW$8:$AW$52,L14&amp;$B16)</f>
        <v>0</v>
      </c>
      <c r="M16" s="130">
        <f ca="1">COUNTIF(คะแนน1!$AW$8:$AW$52,M14&amp;$B16)</f>
        <v>0</v>
      </c>
      <c r="N16" s="130">
        <f ca="1">COUNTIF(คะแนน1!$AW$8:$AW$52,N14&amp;$B16)</f>
        <v>0</v>
      </c>
      <c r="O16" s="491"/>
      <c r="P16" s="492"/>
    </row>
    <row r="17" spans="2:16" ht="21" x14ac:dyDescent="0.3">
      <c r="B17" s="131" t="s">
        <v>60</v>
      </c>
      <c r="C17" s="479">
        <f ca="1">SUM(C15:D16)</f>
        <v>0</v>
      </c>
      <c r="D17" s="480"/>
      <c r="E17" s="132">
        <f ca="1">SUM(E15:E16)</f>
        <v>0</v>
      </c>
      <c r="F17" s="132">
        <f t="shared" ref="F17:N17" ca="1" si="0">SUM(F15:F16)</f>
        <v>0</v>
      </c>
      <c r="G17" s="132">
        <f t="shared" ca="1" si="0"/>
        <v>0</v>
      </c>
      <c r="H17" s="132">
        <f t="shared" ca="1" si="0"/>
        <v>0</v>
      </c>
      <c r="I17" s="132">
        <f t="shared" ca="1" si="0"/>
        <v>0</v>
      </c>
      <c r="J17" s="132">
        <f t="shared" ca="1" si="0"/>
        <v>0</v>
      </c>
      <c r="K17" s="132">
        <f t="shared" ca="1" si="0"/>
        <v>0</v>
      </c>
      <c r="L17" s="132">
        <f t="shared" ca="1" si="0"/>
        <v>0</v>
      </c>
      <c r="M17" s="132">
        <f t="shared" ca="1" si="0"/>
        <v>0</v>
      </c>
      <c r="N17" s="132">
        <f t="shared" ca="1" si="0"/>
        <v>0</v>
      </c>
      <c r="O17" s="485"/>
      <c r="P17" s="486"/>
    </row>
    <row r="18" spans="2:16" ht="21" x14ac:dyDescent="0.3">
      <c r="B18" s="493" t="s">
        <v>45</v>
      </c>
      <c r="C18" s="493"/>
      <c r="D18" s="493"/>
      <c r="E18" s="133" t="e">
        <f ca="1">ROUND(E17/$C$17*100,2)</f>
        <v>#DIV/0!</v>
      </c>
      <c r="F18" s="133" t="e">
        <f t="shared" ref="F18:N18" ca="1" si="1">ROUND(F17/$C$17*100,2)</f>
        <v>#DIV/0!</v>
      </c>
      <c r="G18" s="133" t="e">
        <f t="shared" ca="1" si="1"/>
        <v>#DIV/0!</v>
      </c>
      <c r="H18" s="133" t="e">
        <f t="shared" ca="1" si="1"/>
        <v>#DIV/0!</v>
      </c>
      <c r="I18" s="133" t="e">
        <f t="shared" ca="1" si="1"/>
        <v>#DIV/0!</v>
      </c>
      <c r="J18" s="133" t="e">
        <f t="shared" ca="1" si="1"/>
        <v>#DIV/0!</v>
      </c>
      <c r="K18" s="133" t="e">
        <f t="shared" ca="1" si="1"/>
        <v>#DIV/0!</v>
      </c>
      <c r="L18" s="133" t="e">
        <f t="shared" ca="1" si="1"/>
        <v>#DIV/0!</v>
      </c>
      <c r="M18" s="133" t="e">
        <f t="shared" ca="1" si="1"/>
        <v>#DIV/0!</v>
      </c>
      <c r="N18" s="133" t="e">
        <f t="shared" ca="1" si="1"/>
        <v>#DIV/0!</v>
      </c>
      <c r="O18" s="487"/>
      <c r="P18" s="488"/>
    </row>
    <row r="19" spans="2:16" ht="4.5" customHeight="1" x14ac:dyDescent="0.35">
      <c r="B19" s="134"/>
      <c r="C19" s="134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</row>
    <row r="20" spans="2:16" ht="22.5" customHeight="1" x14ac:dyDescent="0.3">
      <c r="B20" s="493" t="s">
        <v>42</v>
      </c>
      <c r="C20" s="493"/>
      <c r="D20" s="493"/>
      <c r="E20" s="493" t="s">
        <v>75</v>
      </c>
      <c r="F20" s="493"/>
      <c r="G20" s="493"/>
      <c r="H20" s="493"/>
      <c r="I20" s="493" t="s">
        <v>76</v>
      </c>
      <c r="J20" s="493"/>
      <c r="K20" s="493"/>
      <c r="L20" s="493"/>
      <c r="M20" s="494" t="s">
        <v>44</v>
      </c>
      <c r="N20" s="495"/>
      <c r="O20" s="495"/>
      <c r="P20" s="496"/>
    </row>
    <row r="21" spans="2:16" ht="20.25" customHeight="1" x14ac:dyDescent="0.35">
      <c r="B21" s="493"/>
      <c r="C21" s="493"/>
      <c r="D21" s="493"/>
      <c r="E21" s="136" t="s">
        <v>35</v>
      </c>
      <c r="F21" s="136" t="s">
        <v>33</v>
      </c>
      <c r="G21" s="136" t="s">
        <v>37</v>
      </c>
      <c r="H21" s="136" t="s">
        <v>36</v>
      </c>
      <c r="I21" s="136" t="s">
        <v>35</v>
      </c>
      <c r="J21" s="136" t="s">
        <v>33</v>
      </c>
      <c r="K21" s="136" t="s">
        <v>37</v>
      </c>
      <c r="L21" s="136" t="s">
        <v>36</v>
      </c>
      <c r="M21" s="497"/>
      <c r="N21" s="498"/>
      <c r="O21" s="498"/>
      <c r="P21" s="499"/>
    </row>
    <row r="22" spans="2:16" ht="21.75" customHeight="1" x14ac:dyDescent="0.4">
      <c r="B22" s="129" t="s">
        <v>58</v>
      </c>
      <c r="C22" s="507">
        <f ca="1">SUM(E22:H22)</f>
        <v>11</v>
      </c>
      <c r="D22" s="508"/>
      <c r="E22" s="137">
        <f ca="1">COUNTIF(คุณลักษณะ!$V$8:$V$52,E$21&amp;$B22)</f>
        <v>0</v>
      </c>
      <c r="F22" s="137">
        <f ca="1">COUNTIF(คุณลักษณะ!$V$8:$V$52,F$21&amp;$B22)</f>
        <v>0</v>
      </c>
      <c r="G22" s="137">
        <f ca="1">COUNTIF(คุณลักษณะ!$V$8:$V$52,G$21&amp;$B22)</f>
        <v>0</v>
      </c>
      <c r="H22" s="137">
        <f ca="1">COUNTIF(คุณลักษณะ!$V$8:$V$52,H$21&amp;$B22)</f>
        <v>11</v>
      </c>
      <c r="I22" s="127">
        <f ca="1">COUNTIF(อ่านคิด!$AA$8:$AA$52,I$21&amp;$B22)</f>
        <v>0</v>
      </c>
      <c r="J22" s="127">
        <f ca="1">COUNTIF(อ่านคิด!$AA$8:$AA$52,J$21&amp;$B22)</f>
        <v>0</v>
      </c>
      <c r="K22" s="127">
        <f ca="1">COUNTIF(อ่านคิด!$AA$8:$AA$52,K$21&amp;$B22)</f>
        <v>0</v>
      </c>
      <c r="L22" s="127">
        <f ca="1">COUNTIF(อ่านคิด!$AA$8:$AA$52,L$21&amp;$B22)</f>
        <v>11</v>
      </c>
      <c r="M22" s="509"/>
      <c r="N22" s="510"/>
      <c r="O22" s="510"/>
      <c r="P22" s="511"/>
    </row>
    <row r="23" spans="2:16" ht="21.75" customHeight="1" x14ac:dyDescent="0.4">
      <c r="B23" s="129" t="s">
        <v>59</v>
      </c>
      <c r="C23" s="507">
        <f ca="1">SUM(E23:H23)</f>
        <v>0</v>
      </c>
      <c r="D23" s="508"/>
      <c r="E23" s="137">
        <f ca="1">COUNTIF(คุณลักษณะ!$V$8:$V$52,E$21&amp;$B23)</f>
        <v>0</v>
      </c>
      <c r="F23" s="137">
        <f ca="1">COUNTIF(คุณลักษณะ!$V$8:$V$52,F$21&amp;$B23)</f>
        <v>0</v>
      </c>
      <c r="G23" s="137">
        <f ca="1">COUNTIF(คุณลักษณะ!$V$8:$V$52,G$21&amp;$B23)</f>
        <v>0</v>
      </c>
      <c r="H23" s="138">
        <f ca="1">COUNTIF(คุณลักษณะ!$V$8:$V$52,H$21&amp;$B23)</f>
        <v>0</v>
      </c>
      <c r="I23" s="127">
        <f ca="1">COUNTIF(อ่านคิด!$AA$8:$AA$52,I$21&amp;$B23)</f>
        <v>0</v>
      </c>
      <c r="J23" s="127">
        <f ca="1">COUNTIF(อ่านคิด!$AA$8:$AA$52,J$21&amp;$B23)</f>
        <v>0</v>
      </c>
      <c r="K23" s="127">
        <f ca="1">COUNTIF(อ่านคิด!$AA$8:$AA$52,K$21&amp;$B23)</f>
        <v>0</v>
      </c>
      <c r="L23" s="127">
        <f ca="1">COUNTIF(อ่านคิด!$AA$8:$AA$52,L$21&amp;$B23)</f>
        <v>0</v>
      </c>
      <c r="M23" s="512"/>
      <c r="N23" s="513"/>
      <c r="O23" s="513"/>
      <c r="P23" s="514"/>
    </row>
    <row r="24" spans="2:16" ht="21.75" customHeight="1" x14ac:dyDescent="0.4">
      <c r="B24" s="131" t="s">
        <v>60</v>
      </c>
      <c r="C24" s="479">
        <f ca="1">SUM(C22:D23)</f>
        <v>11</v>
      </c>
      <c r="D24" s="480"/>
      <c r="E24" s="137">
        <f t="shared" ref="E24:L24" ca="1" si="2">SUM(E22:E23)</f>
        <v>0</v>
      </c>
      <c r="F24" s="137">
        <f t="shared" ca="1" si="2"/>
        <v>0</v>
      </c>
      <c r="G24" s="137">
        <f t="shared" ca="1" si="2"/>
        <v>0</v>
      </c>
      <c r="H24" s="137">
        <f t="shared" ca="1" si="2"/>
        <v>11</v>
      </c>
      <c r="I24" s="137">
        <f t="shared" ca="1" si="2"/>
        <v>0</v>
      </c>
      <c r="J24" s="137">
        <f t="shared" ca="1" si="2"/>
        <v>0</v>
      </c>
      <c r="K24" s="137">
        <f t="shared" ca="1" si="2"/>
        <v>0</v>
      </c>
      <c r="L24" s="137">
        <f t="shared" ca="1" si="2"/>
        <v>11</v>
      </c>
      <c r="M24" s="512"/>
      <c r="N24" s="513"/>
      <c r="O24" s="513"/>
      <c r="P24" s="514"/>
    </row>
    <row r="25" spans="2:16" ht="21" customHeight="1" x14ac:dyDescent="0.3">
      <c r="B25" s="505" t="s">
        <v>45</v>
      </c>
      <c r="C25" s="505"/>
      <c r="D25" s="505"/>
      <c r="E25" s="133">
        <f ca="1">ROUND(E24/$C24*100,2)</f>
        <v>0</v>
      </c>
      <c r="F25" s="133">
        <f t="shared" ref="F25:L25" ca="1" si="3">ROUND(F24/$C24*100,2)</f>
        <v>0</v>
      </c>
      <c r="G25" s="133">
        <f t="shared" ca="1" si="3"/>
        <v>0</v>
      </c>
      <c r="H25" s="133">
        <f t="shared" ca="1" si="3"/>
        <v>100</v>
      </c>
      <c r="I25" s="133">
        <f t="shared" ca="1" si="3"/>
        <v>0</v>
      </c>
      <c r="J25" s="133">
        <f t="shared" ca="1" si="3"/>
        <v>0</v>
      </c>
      <c r="K25" s="133">
        <f t="shared" ca="1" si="3"/>
        <v>0</v>
      </c>
      <c r="L25" s="133">
        <f t="shared" ca="1" si="3"/>
        <v>100</v>
      </c>
      <c r="M25" s="515"/>
      <c r="N25" s="516"/>
      <c r="O25" s="516"/>
      <c r="P25" s="517"/>
    </row>
    <row r="26" spans="2:16" ht="21" x14ac:dyDescent="0.4">
      <c r="B26" s="139" t="s">
        <v>46</v>
      </c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</row>
    <row r="27" spans="2:16" ht="21" customHeight="1" x14ac:dyDescent="0.4">
      <c r="B27" s="140"/>
      <c r="C27" s="140" t="s">
        <v>47</v>
      </c>
      <c r="D27" s="141"/>
      <c r="E27" s="141"/>
      <c r="F27" s="141"/>
      <c r="G27" s="140" t="s">
        <v>38</v>
      </c>
      <c r="I27" s="140" t="s">
        <v>47</v>
      </c>
      <c r="J27" s="141"/>
      <c r="K27" s="142"/>
      <c r="L27" s="143"/>
      <c r="M27" s="140" t="s">
        <v>48</v>
      </c>
      <c r="O27" s="140"/>
      <c r="P27" s="140"/>
    </row>
    <row r="28" spans="2:16" ht="21" customHeight="1" x14ac:dyDescent="0.4">
      <c r="B28" s="140"/>
      <c r="C28" s="140"/>
      <c r="D28" s="475" t="str">
        <f ca="1">"( " &amp; INDIRECT("หน้าหลัก!E15") &amp; " )"</f>
        <v>( อ.รักพิศุทธิ์   สวนสวรรค์ )</v>
      </c>
      <c r="E28" s="475"/>
      <c r="F28" s="475"/>
      <c r="G28" s="140"/>
      <c r="I28" s="140"/>
      <c r="J28" s="475" t="str">
        <f ca="1">"( " &amp; INDIRECT("หน้าหลัก!E16") &amp; " )"</f>
        <v>( อ.วุฒิชัย   อุ่นคำ )</v>
      </c>
      <c r="K28" s="475"/>
      <c r="L28" s="475"/>
      <c r="M28" s="140"/>
      <c r="O28" s="140"/>
      <c r="P28" s="140"/>
    </row>
    <row r="29" spans="2:16" ht="21" customHeight="1" x14ac:dyDescent="0.4">
      <c r="B29" s="140"/>
      <c r="C29" s="140" t="s">
        <v>47</v>
      </c>
      <c r="D29" s="141"/>
      <c r="E29" s="142"/>
      <c r="F29" s="143"/>
      <c r="G29" s="140" t="s">
        <v>49</v>
      </c>
      <c r="H29" s="144"/>
      <c r="I29" s="144"/>
      <c r="J29" s="144"/>
      <c r="K29" s="144"/>
      <c r="M29" s="140"/>
      <c r="N29" s="140"/>
      <c r="O29" s="140"/>
      <c r="P29" s="140"/>
    </row>
    <row r="30" spans="2:16" ht="21" customHeight="1" x14ac:dyDescent="0.4">
      <c r="B30" s="140"/>
      <c r="C30" s="140"/>
      <c r="D30" s="475" t="str">
        <f ca="1">"( " &amp; INDIRECT("หน้าหลัก!E8") &amp; " )"</f>
        <v>( นายเกรียงไกร    พยี )</v>
      </c>
      <c r="E30" s="475"/>
      <c r="F30" s="475"/>
      <c r="G30" s="140"/>
      <c r="H30" s="144"/>
      <c r="I30" s="144"/>
      <c r="J30" s="144"/>
      <c r="K30" s="144"/>
      <c r="M30" s="140"/>
      <c r="N30" s="140"/>
      <c r="O30" s="140"/>
      <c r="P30" s="140"/>
    </row>
    <row r="31" spans="2:16" ht="4.5" customHeight="1" x14ac:dyDescent="0.4">
      <c r="B31" s="140"/>
      <c r="C31" s="140"/>
      <c r="D31" s="140"/>
      <c r="E31" s="140"/>
      <c r="F31" s="504"/>
      <c r="G31" s="504"/>
      <c r="H31" s="504"/>
      <c r="I31" s="504"/>
      <c r="J31" s="504"/>
      <c r="K31" s="504"/>
      <c r="L31" s="140"/>
      <c r="M31" s="140"/>
      <c r="N31" s="140"/>
      <c r="O31" s="140"/>
      <c r="P31" s="140"/>
    </row>
    <row r="32" spans="2:16" ht="22.5" customHeight="1" x14ac:dyDescent="0.4">
      <c r="B32" s="139" t="s">
        <v>50</v>
      </c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</row>
    <row r="33" spans="2:16" ht="21" customHeight="1" x14ac:dyDescent="0.4">
      <c r="B33" s="145"/>
      <c r="H33" s="140" t="s">
        <v>47</v>
      </c>
      <c r="I33" s="141"/>
      <c r="J33" s="142"/>
      <c r="K33" s="143"/>
      <c r="L33" s="143"/>
      <c r="M33" s="140" t="str">
        <f>หน้าหลัก!L9</f>
        <v>รองผู้อำนวยการฝ่ายวิชาการ</v>
      </c>
      <c r="N33" s="144"/>
      <c r="O33" s="144"/>
      <c r="P33" s="140"/>
    </row>
    <row r="34" spans="2:16" ht="21" customHeight="1" x14ac:dyDescent="0.4">
      <c r="B34" s="145"/>
      <c r="H34" s="140"/>
      <c r="I34" s="475" t="str">
        <f ca="1">"( " &amp; INDIRECT("หน้าหลัก!E9") &amp; " )"</f>
        <v>( นายอธิวัฒน์    สิมพราช )</v>
      </c>
      <c r="J34" s="475"/>
      <c r="K34" s="475"/>
      <c r="L34" s="475"/>
      <c r="M34" s="140"/>
      <c r="N34" s="144"/>
      <c r="O34" s="144"/>
      <c r="P34" s="140"/>
    </row>
    <row r="35" spans="2:16" ht="3.75" customHeight="1" x14ac:dyDescent="0.4">
      <c r="B35" s="145"/>
      <c r="C35" s="140"/>
      <c r="D35" s="140"/>
      <c r="E35" s="140"/>
      <c r="F35" s="146"/>
      <c r="G35" s="146"/>
      <c r="H35" s="146"/>
      <c r="I35" s="146"/>
      <c r="J35" s="146"/>
      <c r="K35" s="146"/>
      <c r="L35" s="140"/>
      <c r="M35" s="140"/>
      <c r="N35" s="140"/>
      <c r="O35" s="140"/>
      <c r="P35" s="140"/>
    </row>
    <row r="36" spans="2:16" ht="21" x14ac:dyDescent="0.4">
      <c r="B36" s="125"/>
      <c r="C36" s="147"/>
      <c r="D36" s="148" t="s">
        <v>51</v>
      </c>
      <c r="E36" s="147"/>
      <c r="F36" s="148" t="s">
        <v>52</v>
      </c>
      <c r="G36" s="105"/>
      <c r="H36" s="140" t="s">
        <v>47</v>
      </c>
      <c r="I36" s="141"/>
      <c r="J36" s="142"/>
      <c r="K36" s="143"/>
      <c r="L36" s="143"/>
      <c r="M36" s="144"/>
      <c r="N36" s="140" t="s">
        <v>53</v>
      </c>
      <c r="O36" s="140" t="s">
        <v>54</v>
      </c>
      <c r="P36" s="140"/>
    </row>
    <row r="37" spans="2:16" ht="12.75" hidden="1" customHeight="1" x14ac:dyDescent="0.4">
      <c r="B37" s="125"/>
      <c r="C37" s="148"/>
      <c r="D37" s="125"/>
      <c r="E37" s="148"/>
      <c r="F37" s="125"/>
      <c r="G37" s="140"/>
      <c r="H37" s="146"/>
      <c r="I37" s="146"/>
      <c r="J37" s="146"/>
      <c r="K37" s="146"/>
      <c r="L37" s="146"/>
      <c r="M37" s="146"/>
      <c r="N37" s="140"/>
      <c r="O37" s="140"/>
      <c r="P37" s="140"/>
    </row>
    <row r="38" spans="2:16" ht="21" customHeight="1" x14ac:dyDescent="0.4">
      <c r="B38" s="140"/>
      <c r="C38" s="140"/>
      <c r="D38" s="140"/>
      <c r="E38" s="140"/>
      <c r="F38" s="140"/>
      <c r="G38" s="140"/>
      <c r="H38" s="506" t="str">
        <f ca="1">"( " &amp; INDIRECT("หน้าหลัก!E10") &amp; " )"</f>
        <v>( พระครูใบฎีกาสมพร   โอภาโส )</v>
      </c>
      <c r="I38" s="506"/>
      <c r="J38" s="506"/>
      <c r="K38" s="506"/>
      <c r="L38" s="506"/>
      <c r="M38" s="506"/>
      <c r="N38" s="148"/>
      <c r="O38" s="140"/>
      <c r="P38" s="140"/>
    </row>
    <row r="39" spans="2:16" ht="21" customHeight="1" x14ac:dyDescent="0.4">
      <c r="B39" s="140"/>
      <c r="C39" s="140"/>
      <c r="D39" s="140"/>
      <c r="E39" s="140"/>
      <c r="F39" s="504" t="str">
        <f ca="1">INDIRECT("หน้าหลัก!L10")&amp;INDIRECT("หน้าหลัก!B5")&amp;INDIRECT("หน้าหลัก!E5")</f>
        <v>ผู้อำนวยการโรงเรียนเชตุพนศึกษา (ในพระสังฆราชูปถัมภ์)</v>
      </c>
      <c r="G39" s="504"/>
      <c r="H39" s="504"/>
      <c r="I39" s="504"/>
      <c r="J39" s="504"/>
      <c r="K39" s="504"/>
      <c r="L39" s="504"/>
      <c r="M39" s="504"/>
      <c r="N39" s="504"/>
      <c r="O39" s="504"/>
      <c r="P39" s="140"/>
    </row>
    <row r="40" spans="2:16" ht="21" customHeight="1" x14ac:dyDescent="0.4">
      <c r="B40" s="140"/>
      <c r="C40" s="140"/>
      <c r="D40" s="140"/>
      <c r="E40" s="140"/>
      <c r="F40" s="140"/>
      <c r="G40" s="149" t="s">
        <v>55</v>
      </c>
      <c r="H40" s="124">
        <f ca="1">INDIRECT("หน้าหลัก!L14")</f>
        <v>12</v>
      </c>
      <c r="I40" s="149" t="s">
        <v>56</v>
      </c>
      <c r="J40" s="501" t="str">
        <f ca="1">INDIRECT("หน้าหลัก!M14")</f>
        <v>ตุลาคม</v>
      </c>
      <c r="K40" s="501"/>
      <c r="L40" s="501"/>
      <c r="M40" s="149" t="s">
        <v>57</v>
      </c>
      <c r="N40" s="501">
        <f ca="1">INDIRECT("หน้าหลัก!O14")</f>
        <v>2565</v>
      </c>
      <c r="O40" s="501"/>
      <c r="P40" s="140" t="s">
        <v>54</v>
      </c>
    </row>
    <row r="41" spans="2:16" ht="4.5" customHeight="1" x14ac:dyDescent="0.3"/>
  </sheetData>
  <sheetProtection password="EFA5" sheet="1" scenarios="1" formatCells="0" formatColumns="0" formatRows="0"/>
  <mergeCells count="42">
    <mergeCell ref="J40:L40"/>
    <mergeCell ref="N40:O40"/>
    <mergeCell ref="D3:P3"/>
    <mergeCell ref="D4:P4"/>
    <mergeCell ref="D5:P5"/>
    <mergeCell ref="F39:O39"/>
    <mergeCell ref="C24:D24"/>
    <mergeCell ref="B25:D25"/>
    <mergeCell ref="F31:K31"/>
    <mergeCell ref="H38:M38"/>
    <mergeCell ref="C16:D16"/>
    <mergeCell ref="M22:P25"/>
    <mergeCell ref="B18:D18"/>
    <mergeCell ref="C15:D15"/>
    <mergeCell ref="C23:D23"/>
    <mergeCell ref="C22:D22"/>
    <mergeCell ref="O17:P18"/>
    <mergeCell ref="O15:P16"/>
    <mergeCell ref="B20:D21"/>
    <mergeCell ref="B13:D14"/>
    <mergeCell ref="E20:H20"/>
    <mergeCell ref="I20:L20"/>
    <mergeCell ref="M20:P21"/>
    <mergeCell ref="E13:L13"/>
    <mergeCell ref="M13:N13"/>
    <mergeCell ref="O13:P14"/>
    <mergeCell ref="D7:H7"/>
    <mergeCell ref="B12:P12"/>
    <mergeCell ref="N7:O7"/>
    <mergeCell ref="I7:J7"/>
    <mergeCell ref="L7:M7"/>
    <mergeCell ref="K10:L10"/>
    <mergeCell ref="K8:L8"/>
    <mergeCell ref="K9:L9"/>
    <mergeCell ref="D28:F28"/>
    <mergeCell ref="J28:L28"/>
    <mergeCell ref="D30:F30"/>
    <mergeCell ref="I34:L34"/>
    <mergeCell ref="B8:C8"/>
    <mergeCell ref="I8:J8"/>
    <mergeCell ref="D8:H8"/>
    <mergeCell ref="C17:D17"/>
  </mergeCells>
  <printOptions horizontalCentered="1"/>
  <pageMargins left="0.55118110236220474" right="0.43307086614173229" top="0.56000000000000005" bottom="0.31496062992125984" header="0.31496062992125984" footer="0.31496062992125984"/>
  <pageSetup paperSize="9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N53"/>
  <sheetViews>
    <sheetView workbookViewId="0">
      <selection activeCell="E8" sqref="E8:I18"/>
    </sheetView>
  </sheetViews>
  <sheetFormatPr defaultColWidth="0" defaultRowHeight="18" zeroHeight="1" x14ac:dyDescent="0.35"/>
  <cols>
    <col min="1" max="1" width="2.59765625" style="376" customWidth="1"/>
    <col min="2" max="2" width="4.09765625" style="376" bestFit="1" customWidth="1"/>
    <col min="3" max="3" width="9" style="376" customWidth="1"/>
    <col min="4" max="4" width="22.3984375" style="376" customWidth="1"/>
    <col min="5" max="5" width="7.19921875" style="382" customWidth="1"/>
    <col min="6" max="6" width="6" style="382" bestFit="1" customWidth="1"/>
    <col min="7" max="7" width="6.19921875" style="382" bestFit="1" customWidth="1"/>
    <col min="8" max="8" width="6.09765625" style="382" customWidth="1"/>
    <col min="9" max="9" width="6" style="382" customWidth="1"/>
    <col min="10" max="10" width="4.69921875" style="376" customWidth="1"/>
    <col min="11" max="12" width="5.8984375" style="376" customWidth="1"/>
    <col min="13" max="13" width="10.59765625" style="376" customWidth="1"/>
    <col min="14" max="14" width="9" style="376" customWidth="1"/>
    <col min="15" max="16384" width="9" style="376" hidden="1"/>
  </cols>
  <sheetData>
    <row r="1" spans="1:14" ht="18" customHeight="1" x14ac:dyDescent="0.35">
      <c r="A1" s="378"/>
      <c r="B1" s="519" t="str">
        <f>"โรงเรียน" &amp; หน้าหลัก!E5</f>
        <v>โรงเรียนเชตุพนศึกษา (ในพระสังฆราชูปถัมภ์)</v>
      </c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378"/>
    </row>
    <row r="2" spans="1:14" ht="18" customHeight="1" x14ac:dyDescent="0.35">
      <c r="A2" s="378"/>
      <c r="B2" s="520" t="str">
        <f>"รายงานผลการเรียนประจำวิชาของนักเรียนชั้น" &amp; หน้าหลัก!E19 &amp; " ห้อง " &amp; หน้าหลัก!M19  &amp; " ภาคเรียนที่ " &amp; หน้าหลัก!E13 &amp; " ปีการศึกษา " &amp; หน้าหลัก!I13</f>
        <v>รายงานผลการเรียนประจำวิชาของนักเรียนชั้นมัธยมศึกษาปีที่ 4 ห้อง 1 ภาคเรียนที่ 1 ปีการศึกษา 2565</v>
      </c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378"/>
    </row>
    <row r="3" spans="1:14" ht="18" customHeight="1" x14ac:dyDescent="0.35">
      <c r="A3" s="378"/>
      <c r="B3" s="520" t="str">
        <f>"รหัสวิชา " &amp; หน้าหลัก!E12 &amp; " รายวิชา " &amp; หน้าหลัก!I12  &amp; " จำนวน " &amp; หน้าหลัก!N13/40 &amp; " หน่วยกิต "</f>
        <v xml:space="preserve">รหัสวิชา 31101 รายวิชา ภาษาไทย จำนวน 1 หน่วยกิต </v>
      </c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378"/>
    </row>
    <row r="4" spans="1:14" ht="18" customHeight="1" x14ac:dyDescent="0.35">
      <c r="A4" s="378"/>
      <c r="B4" s="414"/>
      <c r="C4" s="414"/>
      <c r="D4" s="518" t="str">
        <f>"ครูผู้สอน  " &amp; หน้าหลัก!E15</f>
        <v>ครูผู้สอน  อ.รักพิศุทธิ์   สวนสวรรค์</v>
      </c>
      <c r="E4" s="518"/>
      <c r="F4" s="518"/>
      <c r="G4" s="518" t="str">
        <f>"ครูประจำชั้น  " &amp; หน้าหลัก!E20</f>
        <v>ครูประจำชั้น  พอ.หม่องเดือน   คมฺภีรปญฺโญ</v>
      </c>
      <c r="H4" s="518"/>
      <c r="I4" s="518"/>
      <c r="J4" s="518"/>
      <c r="K4" s="518"/>
      <c r="L4" s="518"/>
      <c r="M4" s="518"/>
      <c r="N4" s="378"/>
    </row>
    <row r="5" spans="1:14" ht="14.25" customHeight="1" x14ac:dyDescent="0.35">
      <c r="A5" s="378"/>
      <c r="B5" s="522" t="s">
        <v>79</v>
      </c>
      <c r="C5" s="523" t="s">
        <v>92</v>
      </c>
      <c r="D5" s="522" t="s">
        <v>93</v>
      </c>
      <c r="E5" s="522" t="s">
        <v>216</v>
      </c>
      <c r="F5" s="522"/>
      <c r="G5" s="522"/>
      <c r="H5" s="522"/>
      <c r="I5" s="523" t="s">
        <v>277</v>
      </c>
      <c r="J5" s="521" t="s">
        <v>278</v>
      </c>
      <c r="K5" s="525" t="s">
        <v>282</v>
      </c>
      <c r="L5" s="528" t="s">
        <v>283</v>
      </c>
      <c r="M5" s="521" t="s">
        <v>44</v>
      </c>
      <c r="N5" s="378"/>
    </row>
    <row r="6" spans="1:14" ht="14.25" customHeight="1" x14ac:dyDescent="0.35">
      <c r="A6" s="378"/>
      <c r="B6" s="522"/>
      <c r="C6" s="523"/>
      <c r="D6" s="522"/>
      <c r="E6" s="393" t="s">
        <v>274</v>
      </c>
      <c r="F6" s="384" t="s">
        <v>275</v>
      </c>
      <c r="G6" s="384" t="s">
        <v>276</v>
      </c>
      <c r="H6" s="384" t="s">
        <v>60</v>
      </c>
      <c r="I6" s="523"/>
      <c r="J6" s="521"/>
      <c r="K6" s="526"/>
      <c r="L6" s="526"/>
      <c r="M6" s="521"/>
      <c r="N6" s="378"/>
    </row>
    <row r="7" spans="1:14" ht="12" customHeight="1" x14ac:dyDescent="0.35">
      <c r="A7" s="378"/>
      <c r="B7" s="522"/>
      <c r="C7" s="523"/>
      <c r="D7" s="522"/>
      <c r="E7" s="385">
        <f>SUM(คะแนน1!I7:AL7)</f>
        <v>0</v>
      </c>
      <c r="F7" s="385">
        <f>คะแนน1!AM7</f>
        <v>0</v>
      </c>
      <c r="G7" s="385">
        <f>คะแนน1!AS7</f>
        <v>30</v>
      </c>
      <c r="H7" s="385">
        <f>SUM(E7:G7)</f>
        <v>30</v>
      </c>
      <c r="I7" s="524"/>
      <c r="J7" s="521"/>
      <c r="K7" s="527"/>
      <c r="L7" s="527"/>
      <c r="M7" s="521"/>
      <c r="N7" s="378"/>
    </row>
    <row r="8" spans="1:14" s="3" customFormat="1" ht="15" customHeight="1" x14ac:dyDescent="0.3">
      <c r="A8" s="379"/>
      <c r="B8" s="377">
        <f ca="1">IF(INDIRECT("ข้อมูลนักเรียน!B8")="","",INDIRECT("ข้อมูลนักเรียน!B8"))</f>
        <v>1</v>
      </c>
      <c r="C8" s="377">
        <f ca="1">IF(INDIRECT("ข้อมูลนักเรียน!C8")="","",INDIRECT("ข้อมูลนักเรียน!C8"))</f>
        <v>70628975</v>
      </c>
      <c r="D8" s="380" t="str">
        <f ca="1">IF(C8="","",INDIRECT("ข้อมูลนักเรียน!D8") &amp;INDIRECT("ข้อมูลนักเรียน!E8") &amp; "  " &amp; INDIRECT("ข้อมูลนักเรียน!F8"))</f>
        <v>สามเณรจิรายุส  มีกุณ</v>
      </c>
      <c r="E8" s="174">
        <f ca="1">IF(C8="","",SUM(คะแนน1!I8:AL8))</f>
        <v>0</v>
      </c>
      <c r="F8" s="174">
        <f ca="1">IF(C8="","",คะแนน1!AM8)</f>
        <v>0</v>
      </c>
      <c r="G8" s="174" t="e">
        <f ca="1">IF(C8="","",คะแนน1!AS8)</f>
        <v>#DIV/0!</v>
      </c>
      <c r="H8" s="174" t="e">
        <f ca="1">IF(C8="","",คะแนน1!AT8)</f>
        <v>#DIV/0!</v>
      </c>
      <c r="I8" s="174" t="e">
        <f ca="1">IF(C8="","",คะแนน1!AV8)</f>
        <v>#DIV/0!</v>
      </c>
      <c r="J8" s="383"/>
      <c r="K8" s="388" t="str">
        <f ca="1">คุณลักษณะ!T8</f>
        <v>ไม่ผ่าน</v>
      </c>
      <c r="L8" s="388" t="str">
        <f ca="1">อ่านคิด!P8</f>
        <v>ไม่ผ่าน</v>
      </c>
      <c r="M8" s="383"/>
      <c r="N8" s="379"/>
    </row>
    <row r="9" spans="1:14" s="3" customFormat="1" ht="15" customHeight="1" x14ac:dyDescent="0.3">
      <c r="A9" s="379"/>
      <c r="B9" s="377">
        <f ca="1">IF(INDIRECT("ข้อมูลนักเรียน!B9")="","",INDIRECT("ข้อมูลนักเรียน!B9"))</f>
        <v>2</v>
      </c>
      <c r="C9" s="377">
        <f ca="1">IF(INDIRECT("ข้อมูลนักเรียน!C9")="","",INDIRECT("ข้อมูลนักเรียน!C9"))</f>
        <v>70628996</v>
      </c>
      <c r="D9" s="380" t="str">
        <f ca="1">IF(C9="","",INDIRECT("ข้อมูลนักเรียน!D9") &amp;INDIRECT("ข้อมูลนักเรียน!E9") &amp; "  " &amp; INDIRECT("ข้อมูลนักเรียน!F9"))</f>
        <v>สามเณรจะชัย  ลิซอ</v>
      </c>
      <c r="E9" s="174">
        <f ca="1">IF(C9="","",SUM(คะแนน1!I9:AL9))</f>
        <v>0</v>
      </c>
      <c r="F9" s="174">
        <f ca="1">IF(C9="","",คะแนน1!AM9)</f>
        <v>0</v>
      </c>
      <c r="G9" s="174" t="e">
        <f ca="1">IF(C9="","",คะแนน1!AS9)</f>
        <v>#DIV/0!</v>
      </c>
      <c r="H9" s="174" t="e">
        <f ca="1">IF(C9="","",คะแนน1!AT9)</f>
        <v>#DIV/0!</v>
      </c>
      <c r="I9" s="174" t="e">
        <f ca="1">IF(C9="","",คะแนน1!AV9)</f>
        <v>#DIV/0!</v>
      </c>
      <c r="J9" s="383"/>
      <c r="K9" s="388" t="str">
        <f ca="1">คุณลักษณะ!T9</f>
        <v>ไม่ผ่าน</v>
      </c>
      <c r="L9" s="388" t="str">
        <f ca="1">อ่านคิด!P9</f>
        <v>ไม่ผ่าน</v>
      </c>
      <c r="M9" s="383"/>
      <c r="N9" s="379"/>
    </row>
    <row r="10" spans="1:14" s="3" customFormat="1" ht="15" customHeight="1" x14ac:dyDescent="0.3">
      <c r="A10" s="379"/>
      <c r="B10" s="377">
        <f ca="1">IF(INDIRECT("ข้อมูลนักเรียน!B10")="","",INDIRECT("ข้อมูลนักเรียน!B10"))</f>
        <v>3</v>
      </c>
      <c r="C10" s="377">
        <f ca="1">IF(INDIRECT("ข้อมูลนักเรียน!C10")="","",INDIRECT("ข้อมูลนักเรียน!C10"))</f>
        <v>70629018</v>
      </c>
      <c r="D10" s="380" t="str">
        <f ca="1">IF(C10="","",INDIRECT("ข้อมูลนักเรียน!D10") &amp;INDIRECT("ข้อมูลนักเรียน!E10") &amp; "  " &amp; INDIRECT("ข้อมูลนักเรียน!F10"))</f>
        <v>สามเณรชัยยะ  พรหมอินต๊ะ</v>
      </c>
      <c r="E10" s="174">
        <f ca="1">IF(C10="","",SUM(คะแนน1!I10:AL10))</f>
        <v>0</v>
      </c>
      <c r="F10" s="174">
        <f ca="1">IF(C10="","",คะแนน1!AM10)</f>
        <v>0</v>
      </c>
      <c r="G10" s="174" t="e">
        <f ca="1">IF(C10="","",คะแนน1!AS10)</f>
        <v>#DIV/0!</v>
      </c>
      <c r="H10" s="174" t="e">
        <f ca="1">IF(C10="","",คะแนน1!AT10)</f>
        <v>#DIV/0!</v>
      </c>
      <c r="I10" s="174" t="e">
        <f ca="1">IF(C10="","",คะแนน1!AV10)</f>
        <v>#DIV/0!</v>
      </c>
      <c r="J10" s="383"/>
      <c r="K10" s="388" t="str">
        <f ca="1">คุณลักษณะ!T10</f>
        <v>ไม่ผ่าน</v>
      </c>
      <c r="L10" s="388" t="str">
        <f ca="1">อ่านคิด!P10</f>
        <v>ไม่ผ่าน</v>
      </c>
      <c r="M10" s="383"/>
      <c r="N10" s="379"/>
    </row>
    <row r="11" spans="1:14" s="3" customFormat="1" ht="15" customHeight="1" x14ac:dyDescent="0.3">
      <c r="A11" s="379"/>
      <c r="B11" s="377">
        <f ca="1">IF(INDIRECT("ข้อมูลนักเรียน!B11")="","",INDIRECT("ข้อมูลนักเรียน!B11"))</f>
        <v>4</v>
      </c>
      <c r="C11" s="377">
        <f ca="1">IF(INDIRECT("ข้อมูลนักเรียน!C11")="","",INDIRECT("ข้อมูลนักเรียน!C11"))</f>
        <v>70629022</v>
      </c>
      <c r="D11" s="380" t="str">
        <f ca="1">IF(C11="","",INDIRECT("ข้อมูลนักเรียน!D11") &amp;INDIRECT("ข้อมูลนักเรียน!E11") &amp; "  " &amp; INDIRECT("ข้อมูลนักเรียน!F11"))</f>
        <v>สามเณรณัฐพล  วงค์อุ่นใจ</v>
      </c>
      <c r="E11" s="174">
        <f ca="1">IF(C11="","",SUM(คะแนน1!I11:AL11))</f>
        <v>0</v>
      </c>
      <c r="F11" s="174">
        <f ca="1">IF(C11="","",คะแนน1!AM11)</f>
        <v>0</v>
      </c>
      <c r="G11" s="174" t="e">
        <f ca="1">IF(C11="","",คะแนน1!AS11)</f>
        <v>#DIV/0!</v>
      </c>
      <c r="H11" s="174" t="e">
        <f ca="1">IF(C11="","",คะแนน1!AT11)</f>
        <v>#DIV/0!</v>
      </c>
      <c r="I11" s="174" t="e">
        <f ca="1">IF(C11="","",คะแนน1!AV11)</f>
        <v>#DIV/0!</v>
      </c>
      <c r="J11" s="383"/>
      <c r="K11" s="388" t="str">
        <f ca="1">คุณลักษณะ!T11</f>
        <v>ไม่ผ่าน</v>
      </c>
      <c r="L11" s="388" t="str">
        <f ca="1">อ่านคิด!P11</f>
        <v>ไม่ผ่าน</v>
      </c>
      <c r="M11" s="383"/>
      <c r="N11" s="379"/>
    </row>
    <row r="12" spans="1:14" s="3" customFormat="1" ht="15" customHeight="1" x14ac:dyDescent="0.3">
      <c r="A12" s="379"/>
      <c r="B12" s="377">
        <f ca="1">IF(INDIRECT("ข้อมูลนักเรียน!B12")="","",INDIRECT("ข้อมูลนักเรียน!B12"))</f>
        <v>5</v>
      </c>
      <c r="C12" s="377">
        <f ca="1">IF(INDIRECT("ข้อมูลนักเรียน!C12")="","",INDIRECT("ข้อมูลนักเรียน!C12"))</f>
        <v>70629024</v>
      </c>
      <c r="D12" s="380" t="str">
        <f ca="1">IF(C12="","",INDIRECT("ข้อมูลนักเรียน!D12") &amp;INDIRECT("ข้อมูลนักเรียน!E12") &amp; "  " &amp; INDIRECT("ข้อมูลนักเรียน!F12"))</f>
        <v>สามเณรเกรียงไกร  ลุงสุ</v>
      </c>
      <c r="E12" s="174">
        <f ca="1">IF(C12="","",SUM(คะแนน1!I12:AL12))</f>
        <v>0</v>
      </c>
      <c r="F12" s="174">
        <f ca="1">IF(C12="","",คะแนน1!AM12)</f>
        <v>0</v>
      </c>
      <c r="G12" s="174" t="e">
        <f ca="1">IF(C12="","",คะแนน1!AS12)</f>
        <v>#DIV/0!</v>
      </c>
      <c r="H12" s="174" t="e">
        <f ca="1">IF(C12="","",คะแนน1!AT12)</f>
        <v>#DIV/0!</v>
      </c>
      <c r="I12" s="174" t="e">
        <f ca="1">IF(C12="","",คะแนน1!AV12)</f>
        <v>#DIV/0!</v>
      </c>
      <c r="J12" s="383"/>
      <c r="K12" s="388" t="str">
        <f ca="1">คุณลักษณะ!T12</f>
        <v>ไม่ผ่าน</v>
      </c>
      <c r="L12" s="388" t="str">
        <f ca="1">อ่านคิด!P12</f>
        <v>ไม่ผ่าน</v>
      </c>
      <c r="M12" s="383"/>
      <c r="N12" s="379"/>
    </row>
    <row r="13" spans="1:14" s="3" customFormat="1" ht="15" customHeight="1" x14ac:dyDescent="0.3">
      <c r="A13" s="379"/>
      <c r="B13" s="377">
        <f ca="1">IF(INDIRECT("ข้อมูลนักเรียน!B13")="","",INDIRECT("ข้อมูลนักเรียน!B13"))</f>
        <v>6</v>
      </c>
      <c r="C13" s="377">
        <f ca="1">IF(INDIRECT("ข้อมูลนักเรียน!C13")="","",INDIRECT("ข้อมูลนักเรียน!C13"))</f>
        <v>70629031</v>
      </c>
      <c r="D13" s="380" t="str">
        <f ca="1">IF(C13="","",INDIRECT("ข้อมูลนักเรียน!D13") &amp;INDIRECT("ข้อมูลนักเรียน!E13") &amp; "  " &amp; INDIRECT("ข้อมูลนักเรียน!F13"))</f>
        <v>สามเณรณัฐวุฒิ  ทรายปัญญา</v>
      </c>
      <c r="E13" s="174">
        <f ca="1">IF(C13="","",SUM(คะแนน1!I13:AL13))</f>
        <v>0</v>
      </c>
      <c r="F13" s="174">
        <f ca="1">IF(C13="","",คะแนน1!AM13)</f>
        <v>0</v>
      </c>
      <c r="G13" s="174" t="e">
        <f ca="1">IF(C13="","",คะแนน1!AS13)</f>
        <v>#DIV/0!</v>
      </c>
      <c r="H13" s="174" t="e">
        <f ca="1">IF(C13="","",คะแนน1!AT13)</f>
        <v>#DIV/0!</v>
      </c>
      <c r="I13" s="174" t="e">
        <f ca="1">IF(C13="","",คะแนน1!AV13)</f>
        <v>#DIV/0!</v>
      </c>
      <c r="J13" s="383"/>
      <c r="K13" s="388" t="str">
        <f ca="1">คุณลักษณะ!T13</f>
        <v>ไม่ผ่าน</v>
      </c>
      <c r="L13" s="388" t="str">
        <f ca="1">อ่านคิด!P13</f>
        <v>ไม่ผ่าน</v>
      </c>
      <c r="M13" s="383"/>
      <c r="N13" s="379"/>
    </row>
    <row r="14" spans="1:14" s="3" customFormat="1" ht="15" customHeight="1" x14ac:dyDescent="0.3">
      <c r="A14" s="379"/>
      <c r="B14" s="377">
        <f ca="1">IF(INDIRECT("ข้อมูลนักเรียน!B14")="","",INDIRECT("ข้อมูลนักเรียน!B14"))</f>
        <v>7</v>
      </c>
      <c r="C14" s="377">
        <f ca="1">IF(INDIRECT("ข้อมูลนักเรียน!C14")="","",INDIRECT("ข้อมูลนักเรียน!C14"))</f>
        <v>70629035</v>
      </c>
      <c r="D14" s="380" t="str">
        <f ca="1">IF(C14="","",INDIRECT("ข้อมูลนักเรียน!D14") &amp;INDIRECT("ข้อมูลนักเรียน!E14") &amp; "  " &amp; INDIRECT("ข้อมูลนักเรียน!F14"))</f>
        <v>สามเณรทินกร  จองหลี</v>
      </c>
      <c r="E14" s="174">
        <f ca="1">IF(C14="","",SUM(คะแนน1!I14:AL14))</f>
        <v>0</v>
      </c>
      <c r="F14" s="174">
        <f ca="1">IF(C14="","",คะแนน1!AM14)</f>
        <v>0</v>
      </c>
      <c r="G14" s="174" t="e">
        <f ca="1">IF(C14="","",คะแนน1!AS14)</f>
        <v>#DIV/0!</v>
      </c>
      <c r="H14" s="174" t="e">
        <f ca="1">IF(C14="","",คะแนน1!AT14)</f>
        <v>#DIV/0!</v>
      </c>
      <c r="I14" s="174" t="e">
        <f ca="1">IF(C14="","",คะแนน1!AV14)</f>
        <v>#DIV/0!</v>
      </c>
      <c r="J14" s="383"/>
      <c r="K14" s="388" t="str">
        <f ca="1">คุณลักษณะ!T14</f>
        <v>ไม่ผ่าน</v>
      </c>
      <c r="L14" s="388" t="str">
        <f ca="1">อ่านคิด!P14</f>
        <v>ไม่ผ่าน</v>
      </c>
      <c r="M14" s="383"/>
      <c r="N14" s="379"/>
    </row>
    <row r="15" spans="1:14" s="3" customFormat="1" ht="15" customHeight="1" x14ac:dyDescent="0.3">
      <c r="A15" s="379"/>
      <c r="B15" s="377">
        <f ca="1">IF(INDIRECT("ข้อมูลนักเรียน!B15")="","",INDIRECT("ข้อมูลนักเรียน!B15"))</f>
        <v>8</v>
      </c>
      <c r="C15" s="377">
        <f ca="1">IF(INDIRECT("ข้อมูลนักเรียน!C15")="","",INDIRECT("ข้อมูลนักเรียน!C15"))</f>
        <v>70629041</v>
      </c>
      <c r="D15" s="380" t="str">
        <f ca="1">IF(C15="","",INDIRECT("ข้อมูลนักเรียน!D15") &amp;INDIRECT("ข้อมูลนักเรียน!E15") &amp; "  " &amp; INDIRECT("ข้อมูลนักเรียน!F15"))</f>
        <v>สามเณรกรรชัย  พยัคฆา</v>
      </c>
      <c r="E15" s="174">
        <f ca="1">IF(C15="","",SUM(คะแนน1!I15:AL15))</f>
        <v>0</v>
      </c>
      <c r="F15" s="174">
        <f ca="1">IF(C15="","",คะแนน1!AM15)</f>
        <v>0</v>
      </c>
      <c r="G15" s="174" t="e">
        <f ca="1">IF(C15="","",คะแนน1!AS15)</f>
        <v>#DIV/0!</v>
      </c>
      <c r="H15" s="174" t="e">
        <f ca="1">IF(C15="","",คะแนน1!AT15)</f>
        <v>#DIV/0!</v>
      </c>
      <c r="I15" s="174" t="e">
        <f ca="1">IF(C15="","",คะแนน1!AV15)</f>
        <v>#DIV/0!</v>
      </c>
      <c r="J15" s="383"/>
      <c r="K15" s="388" t="str">
        <f ca="1">คุณลักษณะ!T15</f>
        <v>ไม่ผ่าน</v>
      </c>
      <c r="L15" s="388" t="str">
        <f ca="1">อ่านคิด!P15</f>
        <v>ไม่ผ่าน</v>
      </c>
      <c r="M15" s="383"/>
      <c r="N15" s="379"/>
    </row>
    <row r="16" spans="1:14" s="3" customFormat="1" ht="15" customHeight="1" x14ac:dyDescent="0.3">
      <c r="A16" s="379"/>
      <c r="B16" s="377">
        <f ca="1">IF(INDIRECT("ข้อมูลนักเรียน!B16")="","",INDIRECT("ข้อมูลนักเรียน!B16"))</f>
        <v>9</v>
      </c>
      <c r="C16" s="377">
        <f ca="1">IF(INDIRECT("ข้อมูลนักเรียน!C16")="","",INDIRECT("ข้อมูลนักเรียน!C16"))</f>
        <v>70629028</v>
      </c>
      <c r="D16" s="380" t="str">
        <f ca="1">IF(C16="","",INDIRECT("ข้อมูลนักเรียน!D16") &amp;INDIRECT("ข้อมูลนักเรียน!E16") &amp; "  " &amp; INDIRECT("ข้อมูลนักเรียน!F16"))</f>
        <v>สามเณรธนพงษ์  ใคร้โท้ง</v>
      </c>
      <c r="E16" s="174">
        <f ca="1">IF(C16="","",SUM(คะแนน1!I16:AL16))</f>
        <v>0</v>
      </c>
      <c r="F16" s="174">
        <f ca="1">IF(C16="","",คะแนน1!AM16)</f>
        <v>0</v>
      </c>
      <c r="G16" s="174" t="e">
        <f ca="1">IF(C16="","",คะแนน1!AS16)</f>
        <v>#DIV/0!</v>
      </c>
      <c r="H16" s="174" t="e">
        <f ca="1">IF(C16="","",คะแนน1!AT16)</f>
        <v>#DIV/0!</v>
      </c>
      <c r="I16" s="174" t="e">
        <f ca="1">IF(C16="","",คะแนน1!AV16)</f>
        <v>#DIV/0!</v>
      </c>
      <c r="J16" s="383"/>
      <c r="K16" s="388" t="str">
        <f ca="1">คุณลักษณะ!T16</f>
        <v>ไม่ผ่าน</v>
      </c>
      <c r="L16" s="388" t="str">
        <f ca="1">อ่านคิด!P16</f>
        <v>ไม่ผ่าน</v>
      </c>
      <c r="M16" s="383"/>
      <c r="N16" s="379"/>
    </row>
    <row r="17" spans="1:14" s="3" customFormat="1" ht="15" customHeight="1" x14ac:dyDescent="0.3">
      <c r="A17" s="379"/>
      <c r="B17" s="377">
        <f ca="1">IF(INDIRECT("ข้อมูลนักเรียน!B17")="","",INDIRECT("ข้อมูลนักเรียน!B17"))</f>
        <v>10</v>
      </c>
      <c r="C17" s="377">
        <f ca="1">IF(INDIRECT("ข้อมูลนักเรียน!C17")="","",INDIRECT("ข้อมูลนักเรียน!C17"))</f>
        <v>70659226</v>
      </c>
      <c r="D17" s="380" t="str">
        <f ca="1">IF(C17="","",INDIRECT("ข้อมูลนักเรียน!D17") &amp;INDIRECT("ข้อมูลนักเรียน!E17") &amp; "  " &amp; INDIRECT("ข้อมูลนักเรียน!F17"))</f>
        <v>สามเณรกฤษณะ  ปัญญามี</v>
      </c>
      <c r="E17" s="174">
        <f ca="1">IF(C17="","",SUM(คะแนน1!I17:AL17))</f>
        <v>0</v>
      </c>
      <c r="F17" s="174">
        <f ca="1">IF(C17="","",คะแนน1!AM17)</f>
        <v>0</v>
      </c>
      <c r="G17" s="174" t="e">
        <f ca="1">IF(C17="","",คะแนน1!AS17)</f>
        <v>#DIV/0!</v>
      </c>
      <c r="H17" s="174" t="e">
        <f ca="1">IF(C17="","",คะแนน1!AT17)</f>
        <v>#DIV/0!</v>
      </c>
      <c r="I17" s="174" t="e">
        <f ca="1">IF(C17="","",คะแนน1!AV17)</f>
        <v>#DIV/0!</v>
      </c>
      <c r="J17" s="383"/>
      <c r="K17" s="388" t="str">
        <f ca="1">คุณลักษณะ!T17</f>
        <v>ไม่ผ่าน</v>
      </c>
      <c r="L17" s="388" t="str">
        <f ca="1">อ่านคิด!P17</f>
        <v>ไม่ผ่าน</v>
      </c>
      <c r="M17" s="383"/>
      <c r="N17" s="379"/>
    </row>
    <row r="18" spans="1:14" s="3" customFormat="1" ht="15" customHeight="1" x14ac:dyDescent="0.3">
      <c r="A18" s="379"/>
      <c r="B18" s="377">
        <f ca="1">IF(INDIRECT("ข้อมูลนักเรียน!B18")="","",INDIRECT("ข้อมูลนักเรียน!B18"))</f>
        <v>11</v>
      </c>
      <c r="C18" s="377">
        <f ca="1">IF(INDIRECT("ข้อมูลนักเรียน!C18")="","",INDIRECT("ข้อมูลนักเรียน!C18"))</f>
        <v>70659227</v>
      </c>
      <c r="D18" s="380" t="str">
        <f ca="1">IF(C18="","",INDIRECT("ข้อมูลนักเรียน!D18") &amp;INDIRECT("ข้อมูลนักเรียน!E18") &amp; "  " &amp; INDIRECT("ข้อมูลนักเรียน!F18"))</f>
        <v>สามเณรสุทธิพงค์  วิมุตาโรตจ์</v>
      </c>
      <c r="E18" s="174">
        <f ca="1">IF(C18="","",SUM(คะแนน1!I18:AL18))</f>
        <v>0</v>
      </c>
      <c r="F18" s="174">
        <f ca="1">IF(C18="","",คะแนน1!AM18)</f>
        <v>0</v>
      </c>
      <c r="G18" s="174" t="e">
        <f ca="1">IF(C18="","",คะแนน1!AS18)</f>
        <v>#DIV/0!</v>
      </c>
      <c r="H18" s="174" t="e">
        <f ca="1">IF(C18="","",คะแนน1!AT18)</f>
        <v>#DIV/0!</v>
      </c>
      <c r="I18" s="174" t="e">
        <f ca="1">IF(C18="","",คะแนน1!AV18)</f>
        <v>#DIV/0!</v>
      </c>
      <c r="J18" s="383"/>
      <c r="K18" s="388" t="str">
        <f ca="1">คุณลักษณะ!T18</f>
        <v>ไม่ผ่าน</v>
      </c>
      <c r="L18" s="388" t="str">
        <f ca="1">อ่านคิด!P18</f>
        <v>ไม่ผ่าน</v>
      </c>
      <c r="M18" s="383"/>
      <c r="N18" s="379"/>
    </row>
    <row r="19" spans="1:14" s="3" customFormat="1" ht="15" customHeight="1" x14ac:dyDescent="0.3">
      <c r="A19" s="379"/>
      <c r="B19" s="377">
        <f ca="1">IF(INDIRECT("ข้อมูลนักเรียน!B19")="","",INDIRECT("ข้อมูลนักเรียน!B19"))</f>
        <v>12</v>
      </c>
      <c r="C19" s="377" t="str">
        <f ca="1">IF(INDIRECT("ข้อมูลนักเรียน!C19")="","",INDIRECT("ข้อมูลนักเรียน!C19"))</f>
        <v/>
      </c>
      <c r="D19" s="380" t="str">
        <f ca="1">IF(C19="","",INDIRECT("ข้อมูลนักเรียน!D19") &amp;INDIRECT("ข้อมูลนักเรียน!E19") &amp; "  " &amp; INDIRECT("ข้อมูลนักเรียน!F19"))</f>
        <v/>
      </c>
      <c r="E19" s="174" t="str">
        <f ca="1">IF(C19="","",SUM(คะแนน1!I19:AL19))</f>
        <v/>
      </c>
      <c r="F19" s="174" t="str">
        <f ca="1">IF(C19="","",คะแนน1!AM19)</f>
        <v/>
      </c>
      <c r="G19" s="174" t="str">
        <f ca="1">IF(C19="","",คะแนน1!AS19)</f>
        <v/>
      </c>
      <c r="H19" s="174" t="str">
        <f ca="1">IF(C19="","",คะแนน1!AT19)</f>
        <v/>
      </c>
      <c r="I19" s="174" t="str">
        <f ca="1">IF(C19="","",คะแนน1!AV19)</f>
        <v/>
      </c>
      <c r="J19" s="383"/>
      <c r="K19" s="388" t="str">
        <f ca="1">คุณลักษณะ!T19</f>
        <v/>
      </c>
      <c r="L19" s="388" t="str">
        <f ca="1">อ่านคิด!P19</f>
        <v/>
      </c>
      <c r="M19" s="383"/>
      <c r="N19" s="379"/>
    </row>
    <row r="20" spans="1:14" s="3" customFormat="1" ht="15" customHeight="1" x14ac:dyDescent="0.3">
      <c r="A20" s="379"/>
      <c r="B20" s="377">
        <f ca="1">IF(INDIRECT("ข้อมูลนักเรียน!B20")="","",INDIRECT("ข้อมูลนักเรียน!B20"))</f>
        <v>13</v>
      </c>
      <c r="C20" s="377" t="str">
        <f ca="1">IF(INDIRECT("ข้อมูลนักเรียน!C20")="","",INDIRECT("ข้อมูลนักเรียน!C20"))</f>
        <v/>
      </c>
      <c r="D20" s="380" t="str">
        <f ca="1">IF(C20="","",INDIRECT("ข้อมูลนักเรียน!D20") &amp;INDIRECT("ข้อมูลนักเรียน!E20") &amp; "  " &amp; INDIRECT("ข้อมูลนักเรียน!F20"))</f>
        <v/>
      </c>
      <c r="E20" s="174" t="str">
        <f ca="1">IF(C20="","",SUM(คะแนน1!I20:AL20))</f>
        <v/>
      </c>
      <c r="F20" s="174" t="str">
        <f ca="1">IF(C20="","",คะแนน1!AM20)</f>
        <v/>
      </c>
      <c r="G20" s="174" t="str">
        <f ca="1">IF(C20="","",คะแนน1!AS20)</f>
        <v/>
      </c>
      <c r="H20" s="174" t="str">
        <f ca="1">IF(C20="","",คะแนน1!AT20)</f>
        <v/>
      </c>
      <c r="I20" s="174" t="str">
        <f ca="1">IF(C20="","",คะแนน1!AV20)</f>
        <v/>
      </c>
      <c r="J20" s="383"/>
      <c r="K20" s="388" t="str">
        <f ca="1">คุณลักษณะ!T20</f>
        <v/>
      </c>
      <c r="L20" s="388" t="str">
        <f ca="1">อ่านคิด!P20</f>
        <v/>
      </c>
      <c r="M20" s="383"/>
      <c r="N20" s="379"/>
    </row>
    <row r="21" spans="1:14" s="3" customFormat="1" ht="15" customHeight="1" x14ac:dyDescent="0.3">
      <c r="A21" s="379"/>
      <c r="B21" s="377">
        <f ca="1">IF(INDIRECT("ข้อมูลนักเรียน!B21")="","",INDIRECT("ข้อมูลนักเรียน!B21"))</f>
        <v>14</v>
      </c>
      <c r="C21" s="377" t="str">
        <f ca="1">IF(INDIRECT("ข้อมูลนักเรียน!C21")="","",INDIRECT("ข้อมูลนักเรียน!C21"))</f>
        <v/>
      </c>
      <c r="D21" s="380" t="str">
        <f ca="1">IF(C21="","",INDIRECT("ข้อมูลนักเรียน!D21") &amp;INDIRECT("ข้อมูลนักเรียน!E21") &amp; "  " &amp; INDIRECT("ข้อมูลนักเรียน!F21"))</f>
        <v/>
      </c>
      <c r="E21" s="174" t="str">
        <f ca="1">IF(C21="","",SUM(คะแนน1!I21:AL21))</f>
        <v/>
      </c>
      <c r="F21" s="174" t="str">
        <f ca="1">IF(C21="","",คะแนน1!AM21)</f>
        <v/>
      </c>
      <c r="G21" s="174" t="str">
        <f ca="1">IF(C21="","",คะแนน1!AS21)</f>
        <v/>
      </c>
      <c r="H21" s="174" t="str">
        <f ca="1">IF(C21="","",คะแนน1!AT21)</f>
        <v/>
      </c>
      <c r="I21" s="174" t="str">
        <f ca="1">IF(C21="","",คะแนน1!AV21)</f>
        <v/>
      </c>
      <c r="J21" s="383"/>
      <c r="K21" s="388" t="str">
        <f ca="1">คุณลักษณะ!T21</f>
        <v/>
      </c>
      <c r="L21" s="388" t="str">
        <f ca="1">อ่านคิด!P21</f>
        <v/>
      </c>
      <c r="M21" s="383"/>
      <c r="N21" s="379"/>
    </row>
    <row r="22" spans="1:14" s="3" customFormat="1" ht="15" customHeight="1" x14ac:dyDescent="0.3">
      <c r="A22" s="379"/>
      <c r="B22" s="377">
        <f ca="1">IF(INDIRECT("ข้อมูลนักเรียน!B22")="","",INDIRECT("ข้อมูลนักเรียน!B22"))</f>
        <v>15</v>
      </c>
      <c r="C22" s="377" t="str">
        <f ca="1">IF(INDIRECT("ข้อมูลนักเรียน!C22")="","",INDIRECT("ข้อมูลนักเรียน!C22"))</f>
        <v/>
      </c>
      <c r="D22" s="380" t="str">
        <f ca="1">IF(C22="","",INDIRECT("ข้อมูลนักเรียน!D22") &amp;INDIRECT("ข้อมูลนักเรียน!E22") &amp; "  " &amp; INDIRECT("ข้อมูลนักเรียน!F22"))</f>
        <v/>
      </c>
      <c r="E22" s="174" t="str">
        <f ca="1">IF(C22="","",SUM(คะแนน1!I22:AL22))</f>
        <v/>
      </c>
      <c r="F22" s="174" t="str">
        <f ca="1">IF(C22="","",คะแนน1!AM22)</f>
        <v/>
      </c>
      <c r="G22" s="174" t="str">
        <f ca="1">IF(C22="","",คะแนน1!AS22)</f>
        <v/>
      </c>
      <c r="H22" s="174" t="str">
        <f ca="1">IF(C22="","",คะแนน1!AT22)</f>
        <v/>
      </c>
      <c r="I22" s="174" t="str">
        <f ca="1">IF(C22="","",คะแนน1!AV22)</f>
        <v/>
      </c>
      <c r="J22" s="383"/>
      <c r="K22" s="388" t="str">
        <f ca="1">คุณลักษณะ!T22</f>
        <v/>
      </c>
      <c r="L22" s="388" t="str">
        <f ca="1">อ่านคิด!P22</f>
        <v/>
      </c>
      <c r="M22" s="383"/>
      <c r="N22" s="379"/>
    </row>
    <row r="23" spans="1:14" s="3" customFormat="1" ht="15" customHeight="1" x14ac:dyDescent="0.3">
      <c r="A23" s="379"/>
      <c r="B23" s="377">
        <f ca="1">IF(INDIRECT("ข้อมูลนักเรียน!B23")="","",INDIRECT("ข้อมูลนักเรียน!B23"))</f>
        <v>16</v>
      </c>
      <c r="C23" s="377" t="str">
        <f ca="1">IF(INDIRECT("ข้อมูลนักเรียน!C23")="","",INDIRECT("ข้อมูลนักเรียน!C23"))</f>
        <v/>
      </c>
      <c r="D23" s="380" t="str">
        <f ca="1">IF(C23="","",INDIRECT("ข้อมูลนักเรียน!D23") &amp;INDIRECT("ข้อมูลนักเรียน!E23") &amp; "  " &amp; INDIRECT("ข้อมูลนักเรียน!F23"))</f>
        <v/>
      </c>
      <c r="E23" s="174" t="str">
        <f ca="1">IF(C23="","",SUM(คะแนน1!I23:AL23))</f>
        <v/>
      </c>
      <c r="F23" s="174" t="str">
        <f ca="1">IF(C23="","",คะแนน1!AM23)</f>
        <v/>
      </c>
      <c r="G23" s="174" t="str">
        <f ca="1">IF(C23="","",คะแนน1!AS23)</f>
        <v/>
      </c>
      <c r="H23" s="174" t="str">
        <f ca="1">IF(C23="","",คะแนน1!AT23)</f>
        <v/>
      </c>
      <c r="I23" s="174" t="str">
        <f ca="1">IF(C23="","",คะแนน1!AV23)</f>
        <v/>
      </c>
      <c r="J23" s="383"/>
      <c r="K23" s="388" t="str">
        <f ca="1">คุณลักษณะ!T23</f>
        <v/>
      </c>
      <c r="L23" s="388" t="str">
        <f ca="1">อ่านคิด!P23</f>
        <v/>
      </c>
      <c r="M23" s="383"/>
      <c r="N23" s="379"/>
    </row>
    <row r="24" spans="1:14" s="3" customFormat="1" ht="15" customHeight="1" x14ac:dyDescent="0.3">
      <c r="A24" s="379"/>
      <c r="B24" s="377">
        <f ca="1">IF(INDIRECT("ข้อมูลนักเรียน!B24")="","",INDIRECT("ข้อมูลนักเรียน!B24"))</f>
        <v>17</v>
      </c>
      <c r="C24" s="377" t="str">
        <f ca="1">IF(INDIRECT("ข้อมูลนักเรียน!C24")="","",INDIRECT("ข้อมูลนักเรียน!C24"))</f>
        <v/>
      </c>
      <c r="D24" s="380" t="str">
        <f ca="1">IF(C24="","",INDIRECT("ข้อมูลนักเรียน!D24") &amp;INDIRECT("ข้อมูลนักเรียน!E24") &amp; "  " &amp; INDIRECT("ข้อมูลนักเรียน!F24"))</f>
        <v/>
      </c>
      <c r="E24" s="174" t="str">
        <f ca="1">IF(C24="","",SUM(คะแนน1!I24:AL24))</f>
        <v/>
      </c>
      <c r="F24" s="174" t="str">
        <f ca="1">IF(C24="","",คะแนน1!AM24)</f>
        <v/>
      </c>
      <c r="G24" s="174" t="str">
        <f ca="1">IF(C24="","",คะแนน1!AS24)</f>
        <v/>
      </c>
      <c r="H24" s="174" t="str">
        <f ca="1">IF(C24="","",คะแนน1!AT24)</f>
        <v/>
      </c>
      <c r="I24" s="174" t="str">
        <f ca="1">IF(C24="","",คะแนน1!AV24)</f>
        <v/>
      </c>
      <c r="J24" s="383"/>
      <c r="K24" s="388" t="str">
        <f ca="1">คุณลักษณะ!T24</f>
        <v/>
      </c>
      <c r="L24" s="388" t="str">
        <f ca="1">อ่านคิด!P24</f>
        <v/>
      </c>
      <c r="M24" s="383"/>
      <c r="N24" s="379"/>
    </row>
    <row r="25" spans="1:14" s="3" customFormat="1" ht="15" customHeight="1" x14ac:dyDescent="0.3">
      <c r="A25" s="379"/>
      <c r="B25" s="377">
        <f ca="1">IF(INDIRECT("ข้อมูลนักเรียน!B25")="","",INDIRECT("ข้อมูลนักเรียน!B25"))</f>
        <v>18</v>
      </c>
      <c r="C25" s="377" t="str">
        <f ca="1">IF(INDIRECT("ข้อมูลนักเรียน!C25")="","",INDIRECT("ข้อมูลนักเรียน!C25"))</f>
        <v/>
      </c>
      <c r="D25" s="380" t="str">
        <f ca="1">IF(C25="","",INDIRECT("ข้อมูลนักเรียน!D25") &amp;INDIRECT("ข้อมูลนักเรียน!E25") &amp; "  " &amp; INDIRECT("ข้อมูลนักเรียน!F25"))</f>
        <v/>
      </c>
      <c r="E25" s="174" t="str">
        <f ca="1">IF(C25="","",SUM(คะแนน1!I25:AL25))</f>
        <v/>
      </c>
      <c r="F25" s="174" t="str">
        <f ca="1">IF(C25="","",คะแนน1!AM25)</f>
        <v/>
      </c>
      <c r="G25" s="174" t="str">
        <f ca="1">IF(C25="","",คะแนน1!AS25)</f>
        <v/>
      </c>
      <c r="H25" s="174" t="str">
        <f ca="1">IF(C25="","",คะแนน1!AT25)</f>
        <v/>
      </c>
      <c r="I25" s="174" t="str">
        <f ca="1">IF(C25="","",คะแนน1!AV25)</f>
        <v/>
      </c>
      <c r="J25" s="383"/>
      <c r="K25" s="388" t="str">
        <f ca="1">คุณลักษณะ!T25</f>
        <v/>
      </c>
      <c r="L25" s="388" t="str">
        <f ca="1">อ่านคิด!P25</f>
        <v/>
      </c>
      <c r="M25" s="383"/>
      <c r="N25" s="379"/>
    </row>
    <row r="26" spans="1:14" s="3" customFormat="1" ht="15" customHeight="1" x14ac:dyDescent="0.3">
      <c r="A26" s="379"/>
      <c r="B26" s="377">
        <f ca="1">IF(INDIRECT("ข้อมูลนักเรียน!B26")="","",INDIRECT("ข้อมูลนักเรียน!B26"))</f>
        <v>19</v>
      </c>
      <c r="C26" s="377" t="str">
        <f ca="1">IF(INDIRECT("ข้อมูลนักเรียน!C26")="","",INDIRECT("ข้อมูลนักเรียน!C26"))</f>
        <v/>
      </c>
      <c r="D26" s="380" t="str">
        <f ca="1">IF(C26="","",INDIRECT("ข้อมูลนักเรียน!D26") &amp;INDIRECT("ข้อมูลนักเรียน!E26") &amp; "  " &amp; INDIRECT("ข้อมูลนักเรียน!F26"))</f>
        <v/>
      </c>
      <c r="E26" s="174" t="str">
        <f ca="1">IF(C26="","",SUM(คะแนน1!I26:AL26))</f>
        <v/>
      </c>
      <c r="F26" s="174" t="str">
        <f ca="1">IF(C26="","",คะแนน1!AM26)</f>
        <v/>
      </c>
      <c r="G26" s="174" t="str">
        <f ca="1">IF(C26="","",คะแนน1!AS26)</f>
        <v/>
      </c>
      <c r="H26" s="174" t="str">
        <f ca="1">IF(C26="","",คะแนน1!AT26)</f>
        <v/>
      </c>
      <c r="I26" s="174" t="str">
        <f ca="1">IF(C26="","",คะแนน1!AV26)</f>
        <v/>
      </c>
      <c r="J26" s="383"/>
      <c r="K26" s="388" t="str">
        <f ca="1">คุณลักษณะ!T26</f>
        <v/>
      </c>
      <c r="L26" s="388" t="str">
        <f ca="1">อ่านคิด!P26</f>
        <v/>
      </c>
      <c r="M26" s="383"/>
      <c r="N26" s="379"/>
    </row>
    <row r="27" spans="1:14" s="3" customFormat="1" ht="15" customHeight="1" x14ac:dyDescent="0.3">
      <c r="A27" s="379"/>
      <c r="B27" s="377">
        <f ca="1">IF(INDIRECT("ข้อมูลนักเรียน!B27")="","",INDIRECT("ข้อมูลนักเรียน!B27"))</f>
        <v>20</v>
      </c>
      <c r="C27" s="377" t="str">
        <f ca="1">IF(INDIRECT("ข้อมูลนักเรียน!C27")="","",INDIRECT("ข้อมูลนักเรียน!C27"))</f>
        <v/>
      </c>
      <c r="D27" s="380" t="str">
        <f ca="1">IF(C27="","",INDIRECT("ข้อมูลนักเรียน!D27") &amp;INDIRECT("ข้อมูลนักเรียน!E27") &amp; "  " &amp; INDIRECT("ข้อมูลนักเรียน!F27"))</f>
        <v/>
      </c>
      <c r="E27" s="174" t="str">
        <f ca="1">IF(C27="","",SUM(คะแนน1!I27:AL27))</f>
        <v/>
      </c>
      <c r="F27" s="174" t="str">
        <f ca="1">IF(C27="","",คะแนน1!AM27)</f>
        <v/>
      </c>
      <c r="G27" s="174" t="str">
        <f ca="1">IF(C27="","",คะแนน1!AS27)</f>
        <v/>
      </c>
      <c r="H27" s="174" t="str">
        <f ca="1">IF(C27="","",คะแนน1!AT27)</f>
        <v/>
      </c>
      <c r="I27" s="174" t="str">
        <f ca="1">IF(C27="","",คะแนน1!AV27)</f>
        <v/>
      </c>
      <c r="J27" s="383"/>
      <c r="K27" s="388" t="str">
        <f ca="1">คุณลักษณะ!T27</f>
        <v/>
      </c>
      <c r="L27" s="388" t="str">
        <f ca="1">อ่านคิด!P27</f>
        <v/>
      </c>
      <c r="M27" s="383"/>
      <c r="N27" s="379"/>
    </row>
    <row r="28" spans="1:14" s="3" customFormat="1" ht="15" customHeight="1" x14ac:dyDescent="0.3">
      <c r="A28" s="379"/>
      <c r="B28" s="377">
        <f ca="1">IF(INDIRECT("ข้อมูลนักเรียน!B28")="","",INDIRECT("ข้อมูลนักเรียน!B28"))</f>
        <v>21</v>
      </c>
      <c r="C28" s="377" t="str">
        <f ca="1">IF(INDIRECT("ข้อมูลนักเรียน!C28")="","",INDIRECT("ข้อมูลนักเรียน!C28"))</f>
        <v/>
      </c>
      <c r="D28" s="380" t="str">
        <f ca="1">IF(C28="","",INDIRECT("ข้อมูลนักเรียน!D28") &amp;INDIRECT("ข้อมูลนักเรียน!E28") &amp; "  " &amp; INDIRECT("ข้อมูลนักเรียน!F28"))</f>
        <v/>
      </c>
      <c r="E28" s="174" t="str">
        <f ca="1">IF(C28="","",SUM(คะแนน1!I28:AL28))</f>
        <v/>
      </c>
      <c r="F28" s="174" t="str">
        <f ca="1">IF(C28="","",คะแนน1!AM28)</f>
        <v/>
      </c>
      <c r="G28" s="174" t="str">
        <f ca="1">IF(C28="","",คะแนน1!AS28)</f>
        <v/>
      </c>
      <c r="H28" s="174" t="str">
        <f ca="1">IF(C28="","",คะแนน1!AT28)</f>
        <v/>
      </c>
      <c r="I28" s="174" t="str">
        <f ca="1">IF(C28="","",คะแนน1!AV28)</f>
        <v/>
      </c>
      <c r="J28" s="383"/>
      <c r="K28" s="388" t="str">
        <f ca="1">คุณลักษณะ!T28</f>
        <v/>
      </c>
      <c r="L28" s="388" t="str">
        <f ca="1">อ่านคิด!P28</f>
        <v/>
      </c>
      <c r="M28" s="383"/>
      <c r="N28" s="379"/>
    </row>
    <row r="29" spans="1:14" s="3" customFormat="1" ht="15" customHeight="1" x14ac:dyDescent="0.3">
      <c r="A29" s="379"/>
      <c r="B29" s="377">
        <f ca="1">IF(INDIRECT("ข้อมูลนักเรียน!B29")="","",INDIRECT("ข้อมูลนักเรียน!B29"))</f>
        <v>22</v>
      </c>
      <c r="C29" s="377" t="str">
        <f ca="1">IF(INDIRECT("ข้อมูลนักเรียน!C29")="","",INDIRECT("ข้อมูลนักเรียน!C29"))</f>
        <v/>
      </c>
      <c r="D29" s="380" t="str">
        <f ca="1">IF(C29="","",INDIRECT("ข้อมูลนักเรียน!D29") &amp;INDIRECT("ข้อมูลนักเรียน!E29") &amp; "  " &amp; INDIRECT("ข้อมูลนักเรียน!F29"))</f>
        <v/>
      </c>
      <c r="E29" s="174" t="str">
        <f ca="1">IF(C29="","",SUM(คะแนน1!I29:AL29))</f>
        <v/>
      </c>
      <c r="F29" s="174" t="str">
        <f ca="1">IF(C29="","",คะแนน1!AM29)</f>
        <v/>
      </c>
      <c r="G29" s="174" t="str">
        <f ca="1">IF(C29="","",คะแนน1!AS29)</f>
        <v/>
      </c>
      <c r="H29" s="174" t="str">
        <f ca="1">IF(C29="","",คะแนน1!AT29)</f>
        <v/>
      </c>
      <c r="I29" s="174" t="str">
        <f ca="1">IF(C29="","",คะแนน1!AV29)</f>
        <v/>
      </c>
      <c r="J29" s="383"/>
      <c r="K29" s="388" t="str">
        <f ca="1">คุณลักษณะ!T29</f>
        <v/>
      </c>
      <c r="L29" s="388" t="str">
        <f ca="1">อ่านคิด!P29</f>
        <v/>
      </c>
      <c r="M29" s="383"/>
      <c r="N29" s="379"/>
    </row>
    <row r="30" spans="1:14" s="3" customFormat="1" ht="15" customHeight="1" x14ac:dyDescent="0.3">
      <c r="A30" s="379"/>
      <c r="B30" s="377">
        <f ca="1">IF(INDIRECT("ข้อมูลนักเรียน!B30")="","",INDIRECT("ข้อมูลนักเรียน!B30"))</f>
        <v>23</v>
      </c>
      <c r="C30" s="377" t="str">
        <f ca="1">IF(INDIRECT("ข้อมูลนักเรียน!C30")="","",INDIRECT("ข้อมูลนักเรียน!C30"))</f>
        <v/>
      </c>
      <c r="D30" s="380" t="str">
        <f ca="1">IF(C30="","",INDIRECT("ข้อมูลนักเรียน!D30") &amp;INDIRECT("ข้อมูลนักเรียน!E30") &amp; "  " &amp; INDIRECT("ข้อมูลนักเรียน!F30"))</f>
        <v/>
      </c>
      <c r="E30" s="174" t="str">
        <f ca="1">IF(C30="","",SUM(คะแนน1!I30:AL30))</f>
        <v/>
      </c>
      <c r="F30" s="174" t="str">
        <f ca="1">IF(C30="","",คะแนน1!AM30)</f>
        <v/>
      </c>
      <c r="G30" s="174" t="str">
        <f ca="1">IF(C30="","",คะแนน1!AS30)</f>
        <v/>
      </c>
      <c r="H30" s="174" t="str">
        <f ca="1">IF(C30="","",คะแนน1!AT30)</f>
        <v/>
      </c>
      <c r="I30" s="174" t="str">
        <f ca="1">IF(C30="","",คะแนน1!AV30)</f>
        <v/>
      </c>
      <c r="J30" s="383"/>
      <c r="K30" s="388" t="str">
        <f ca="1">คุณลักษณะ!T30</f>
        <v/>
      </c>
      <c r="L30" s="388" t="str">
        <f ca="1">อ่านคิด!P30</f>
        <v/>
      </c>
      <c r="M30" s="383"/>
      <c r="N30" s="379"/>
    </row>
    <row r="31" spans="1:14" s="3" customFormat="1" ht="15" customHeight="1" x14ac:dyDescent="0.3">
      <c r="A31" s="379"/>
      <c r="B31" s="377">
        <f ca="1">IF(INDIRECT("ข้อมูลนักเรียน!B31")="","",INDIRECT("ข้อมูลนักเรียน!B31"))</f>
        <v>24</v>
      </c>
      <c r="C31" s="377" t="str">
        <f ca="1">IF(INDIRECT("ข้อมูลนักเรียน!C31")="","",INDIRECT("ข้อมูลนักเรียน!C31"))</f>
        <v/>
      </c>
      <c r="D31" s="380" t="str">
        <f ca="1">IF(C31="","",INDIRECT("ข้อมูลนักเรียน!D31") &amp;INDIRECT("ข้อมูลนักเรียน!E31") &amp; "  " &amp; INDIRECT("ข้อมูลนักเรียน!F31"))</f>
        <v/>
      </c>
      <c r="E31" s="174" t="str">
        <f ca="1">IF(C31="","",SUM(คะแนน1!I31:AL31))</f>
        <v/>
      </c>
      <c r="F31" s="174" t="str">
        <f ca="1">IF(C31="","",คะแนน1!AM31)</f>
        <v/>
      </c>
      <c r="G31" s="174" t="str">
        <f ca="1">IF(C31="","",คะแนน1!AS31)</f>
        <v/>
      </c>
      <c r="H31" s="174" t="str">
        <f ca="1">IF(C31="","",คะแนน1!AT31)</f>
        <v/>
      </c>
      <c r="I31" s="174" t="str">
        <f ca="1">IF(C31="","",คะแนน1!AV31)</f>
        <v/>
      </c>
      <c r="J31" s="383"/>
      <c r="K31" s="388" t="str">
        <f ca="1">คุณลักษณะ!T31</f>
        <v/>
      </c>
      <c r="L31" s="388" t="str">
        <f ca="1">อ่านคิด!P31</f>
        <v/>
      </c>
      <c r="M31" s="383"/>
      <c r="N31" s="379"/>
    </row>
    <row r="32" spans="1:14" s="3" customFormat="1" ht="15" customHeight="1" x14ac:dyDescent="0.3">
      <c r="A32" s="379"/>
      <c r="B32" s="377">
        <f ca="1">IF(INDIRECT("ข้อมูลนักเรียน!B32")="","",INDIRECT("ข้อมูลนักเรียน!B32"))</f>
        <v>25</v>
      </c>
      <c r="C32" s="377" t="str">
        <f ca="1">IF(INDIRECT("ข้อมูลนักเรียน!C32")="","",INDIRECT("ข้อมูลนักเรียน!C32"))</f>
        <v/>
      </c>
      <c r="D32" s="380" t="str">
        <f ca="1">IF(C32="","",INDIRECT("ข้อมูลนักเรียน!D32") &amp;INDIRECT("ข้อมูลนักเรียน!E32") &amp; "  " &amp; INDIRECT("ข้อมูลนักเรียน!F32"))</f>
        <v/>
      </c>
      <c r="E32" s="174" t="str">
        <f ca="1">IF(C32="","",SUM(คะแนน1!I32:AL32))</f>
        <v/>
      </c>
      <c r="F32" s="174" t="str">
        <f ca="1">IF(C32="","",คะแนน1!AM32)</f>
        <v/>
      </c>
      <c r="G32" s="174" t="str">
        <f ca="1">IF(C32="","",คะแนน1!AS32)</f>
        <v/>
      </c>
      <c r="H32" s="174" t="str">
        <f ca="1">IF(C32="","",คะแนน1!AT32)</f>
        <v/>
      </c>
      <c r="I32" s="174" t="str">
        <f ca="1">IF(C32="","",คะแนน1!AV32)</f>
        <v/>
      </c>
      <c r="J32" s="383"/>
      <c r="K32" s="388" t="str">
        <f ca="1">คุณลักษณะ!T32</f>
        <v/>
      </c>
      <c r="L32" s="388" t="str">
        <f ca="1">อ่านคิด!P32</f>
        <v/>
      </c>
      <c r="M32" s="383"/>
      <c r="N32" s="379"/>
    </row>
    <row r="33" spans="1:14" s="3" customFormat="1" ht="15" customHeight="1" x14ac:dyDescent="0.3">
      <c r="A33" s="379"/>
      <c r="B33" s="377">
        <f ca="1">IF(INDIRECT("ข้อมูลนักเรียน!B33")="","",INDIRECT("ข้อมูลนักเรียน!B33"))</f>
        <v>26</v>
      </c>
      <c r="C33" s="377" t="str">
        <f ca="1">IF(INDIRECT("ข้อมูลนักเรียน!C33")="","",INDIRECT("ข้อมูลนักเรียน!C33"))</f>
        <v/>
      </c>
      <c r="D33" s="380" t="str">
        <f ca="1">IF(C33="","",INDIRECT("ข้อมูลนักเรียน!D33") &amp;INDIRECT("ข้อมูลนักเรียน!E33") &amp; "  " &amp; INDIRECT("ข้อมูลนักเรียน!F33"))</f>
        <v/>
      </c>
      <c r="E33" s="174" t="str">
        <f ca="1">IF(C33="","",SUM(คะแนน1!I33:AL33))</f>
        <v/>
      </c>
      <c r="F33" s="174" t="str">
        <f ca="1">IF(C33="","",คะแนน1!AM33)</f>
        <v/>
      </c>
      <c r="G33" s="174" t="str">
        <f ca="1">IF(C33="","",คะแนน1!AS33)</f>
        <v/>
      </c>
      <c r="H33" s="174" t="str">
        <f ca="1">IF(C33="","",คะแนน1!AT33)</f>
        <v/>
      </c>
      <c r="I33" s="174" t="str">
        <f ca="1">IF(C33="","",คะแนน1!AV33)</f>
        <v/>
      </c>
      <c r="J33" s="383"/>
      <c r="K33" s="388" t="str">
        <f ca="1">คุณลักษณะ!T33</f>
        <v/>
      </c>
      <c r="L33" s="388" t="str">
        <f ca="1">อ่านคิด!P33</f>
        <v/>
      </c>
      <c r="M33" s="383"/>
      <c r="N33" s="379"/>
    </row>
    <row r="34" spans="1:14" s="3" customFormat="1" ht="15" customHeight="1" x14ac:dyDescent="0.3">
      <c r="A34" s="379"/>
      <c r="B34" s="377">
        <f ca="1">IF(INDIRECT("ข้อมูลนักเรียน!B34")="","",INDIRECT("ข้อมูลนักเรียน!B34"))</f>
        <v>27</v>
      </c>
      <c r="C34" s="377" t="str">
        <f ca="1">IF(INDIRECT("ข้อมูลนักเรียน!C34")="","",INDIRECT("ข้อมูลนักเรียน!C34"))</f>
        <v/>
      </c>
      <c r="D34" s="380" t="str">
        <f ca="1">IF(C34="","",INDIRECT("ข้อมูลนักเรียน!D34") &amp;INDIRECT("ข้อมูลนักเรียน!E34") &amp; "  " &amp; INDIRECT("ข้อมูลนักเรียน!F34"))</f>
        <v/>
      </c>
      <c r="E34" s="174" t="str">
        <f ca="1">IF(C34="","",SUM(คะแนน1!I34:AL34))</f>
        <v/>
      </c>
      <c r="F34" s="174" t="str">
        <f ca="1">IF(C34="","",คะแนน1!AM34)</f>
        <v/>
      </c>
      <c r="G34" s="174" t="str">
        <f ca="1">IF(C34="","",คะแนน1!AS34)</f>
        <v/>
      </c>
      <c r="H34" s="174" t="str">
        <f ca="1">IF(C34="","",คะแนน1!AT34)</f>
        <v/>
      </c>
      <c r="I34" s="174" t="str">
        <f ca="1">IF(C34="","",คะแนน1!AV34)</f>
        <v/>
      </c>
      <c r="J34" s="383"/>
      <c r="K34" s="388" t="str">
        <f ca="1">คุณลักษณะ!T34</f>
        <v/>
      </c>
      <c r="L34" s="388" t="str">
        <f ca="1">อ่านคิด!P34</f>
        <v/>
      </c>
      <c r="M34" s="383"/>
      <c r="N34" s="379"/>
    </row>
    <row r="35" spans="1:14" s="3" customFormat="1" ht="15" customHeight="1" x14ac:dyDescent="0.3">
      <c r="A35" s="379"/>
      <c r="B35" s="377">
        <f ca="1">IF(INDIRECT("ข้อมูลนักเรียน!B35")="","",INDIRECT("ข้อมูลนักเรียน!B35"))</f>
        <v>28</v>
      </c>
      <c r="C35" s="377" t="str">
        <f ca="1">IF(INDIRECT("ข้อมูลนักเรียน!C35")="","",INDIRECT("ข้อมูลนักเรียน!C35"))</f>
        <v/>
      </c>
      <c r="D35" s="380" t="str">
        <f ca="1">IF(C35="","",INDIRECT("ข้อมูลนักเรียน!D35") &amp;INDIRECT("ข้อมูลนักเรียน!E35") &amp; "  " &amp; INDIRECT("ข้อมูลนักเรียน!F35"))</f>
        <v/>
      </c>
      <c r="E35" s="174" t="str">
        <f ca="1">IF(C35="","",SUM(คะแนน1!I35:AL35))</f>
        <v/>
      </c>
      <c r="F35" s="174" t="str">
        <f ca="1">IF(C35="","",คะแนน1!AM35)</f>
        <v/>
      </c>
      <c r="G35" s="174" t="str">
        <f ca="1">IF(C35="","",คะแนน1!AS35)</f>
        <v/>
      </c>
      <c r="H35" s="174" t="str">
        <f ca="1">IF(C35="","",คะแนน1!AT35)</f>
        <v/>
      </c>
      <c r="I35" s="174" t="str">
        <f ca="1">IF(C35="","",คะแนน1!AV35)</f>
        <v/>
      </c>
      <c r="J35" s="383"/>
      <c r="K35" s="388" t="str">
        <f ca="1">คุณลักษณะ!T35</f>
        <v/>
      </c>
      <c r="L35" s="388" t="str">
        <f ca="1">อ่านคิด!P35</f>
        <v/>
      </c>
      <c r="M35" s="383"/>
      <c r="N35" s="379"/>
    </row>
    <row r="36" spans="1:14" s="3" customFormat="1" ht="15" customHeight="1" x14ac:dyDescent="0.3">
      <c r="A36" s="379"/>
      <c r="B36" s="377">
        <f ca="1">IF(INDIRECT("ข้อมูลนักเรียน!B36")="","",INDIRECT("ข้อมูลนักเรียน!B36"))</f>
        <v>29</v>
      </c>
      <c r="C36" s="377" t="str">
        <f ca="1">IF(INDIRECT("ข้อมูลนักเรียน!C36")="","",INDIRECT("ข้อมูลนักเรียน!C36"))</f>
        <v/>
      </c>
      <c r="D36" s="380" t="str">
        <f ca="1">IF(C36="","",INDIRECT("ข้อมูลนักเรียน!D36") &amp;INDIRECT("ข้อมูลนักเรียน!E36") &amp; "  " &amp; INDIRECT("ข้อมูลนักเรียน!F36"))</f>
        <v/>
      </c>
      <c r="E36" s="174" t="str">
        <f ca="1">IF(C36="","",SUM(คะแนน1!I36:AL36))</f>
        <v/>
      </c>
      <c r="F36" s="174" t="str">
        <f ca="1">IF(C36="","",คะแนน1!AM36)</f>
        <v/>
      </c>
      <c r="G36" s="174" t="str">
        <f ca="1">IF(C36="","",คะแนน1!AS36)</f>
        <v/>
      </c>
      <c r="H36" s="174" t="str">
        <f ca="1">IF(C36="","",คะแนน1!AT36)</f>
        <v/>
      </c>
      <c r="I36" s="174" t="str">
        <f ca="1">IF(C36="","",คะแนน1!AV36)</f>
        <v/>
      </c>
      <c r="J36" s="383"/>
      <c r="K36" s="388" t="str">
        <f ca="1">คุณลักษณะ!T36</f>
        <v/>
      </c>
      <c r="L36" s="388" t="str">
        <f ca="1">อ่านคิด!P36</f>
        <v/>
      </c>
      <c r="M36" s="383"/>
      <c r="N36" s="379"/>
    </row>
    <row r="37" spans="1:14" s="3" customFormat="1" ht="15" customHeight="1" x14ac:dyDescent="0.3">
      <c r="A37" s="379"/>
      <c r="B37" s="377">
        <f ca="1">IF(INDIRECT("ข้อมูลนักเรียน!B37")="","",INDIRECT("ข้อมูลนักเรียน!B37"))</f>
        <v>30</v>
      </c>
      <c r="C37" s="377" t="str">
        <f ca="1">IF(INDIRECT("ข้อมูลนักเรียน!C37")="","",INDIRECT("ข้อมูลนักเรียน!C37"))</f>
        <v/>
      </c>
      <c r="D37" s="380" t="str">
        <f ca="1">IF(C37="","",INDIRECT("ข้อมูลนักเรียน!D37") &amp;INDIRECT("ข้อมูลนักเรียน!E37") &amp; "  " &amp; INDIRECT("ข้อมูลนักเรียน!F37"))</f>
        <v/>
      </c>
      <c r="E37" s="174" t="str">
        <f ca="1">IF(C37="","",SUM(คะแนน1!I37:AL37))</f>
        <v/>
      </c>
      <c r="F37" s="174" t="str">
        <f ca="1">IF(C37="","",คะแนน1!AM37)</f>
        <v/>
      </c>
      <c r="G37" s="174" t="str">
        <f ca="1">IF(C37="","",คะแนน1!AS37)</f>
        <v/>
      </c>
      <c r="H37" s="174" t="str">
        <f ca="1">IF(C37="","",คะแนน1!AT37)</f>
        <v/>
      </c>
      <c r="I37" s="174" t="str">
        <f ca="1">IF(C37="","",คะแนน1!AV37)</f>
        <v/>
      </c>
      <c r="J37" s="383"/>
      <c r="K37" s="388" t="str">
        <f ca="1">คุณลักษณะ!T37</f>
        <v/>
      </c>
      <c r="L37" s="388" t="str">
        <f ca="1">อ่านคิด!P37</f>
        <v/>
      </c>
      <c r="M37" s="383"/>
      <c r="N37" s="379"/>
    </row>
    <row r="38" spans="1:14" s="3" customFormat="1" ht="15" customHeight="1" x14ac:dyDescent="0.3">
      <c r="A38" s="379"/>
      <c r="B38" s="377">
        <f ca="1">IF(INDIRECT("ข้อมูลนักเรียน!B38")="","",INDIRECT("ข้อมูลนักเรียน!B38"))</f>
        <v>31</v>
      </c>
      <c r="C38" s="377" t="str">
        <f ca="1">IF(INDIRECT("ข้อมูลนักเรียน!C38")="","",INDIRECT("ข้อมูลนักเรียน!C38"))</f>
        <v/>
      </c>
      <c r="D38" s="380" t="str">
        <f ca="1">IF(C38="","",INDIRECT("ข้อมูลนักเรียน!D38") &amp;INDIRECT("ข้อมูลนักเรียน!E38") &amp; "  " &amp; INDIRECT("ข้อมูลนักเรียน!F38"))</f>
        <v/>
      </c>
      <c r="E38" s="174" t="str">
        <f ca="1">IF(C38="","",SUM(คะแนน1!I38:AL38))</f>
        <v/>
      </c>
      <c r="F38" s="174" t="str">
        <f ca="1">IF(C38="","",คะแนน1!AM38)</f>
        <v/>
      </c>
      <c r="G38" s="174" t="str">
        <f ca="1">IF(C38="","",คะแนน1!AS38)</f>
        <v/>
      </c>
      <c r="H38" s="174" t="str">
        <f ca="1">IF(C38="","",คะแนน1!AT38)</f>
        <v/>
      </c>
      <c r="I38" s="174" t="str">
        <f ca="1">IF(C38="","",คะแนน1!AV38)</f>
        <v/>
      </c>
      <c r="J38" s="383"/>
      <c r="K38" s="388" t="str">
        <f ca="1">คุณลักษณะ!T38</f>
        <v/>
      </c>
      <c r="L38" s="388" t="str">
        <f ca="1">อ่านคิด!P38</f>
        <v/>
      </c>
      <c r="M38" s="383"/>
      <c r="N38" s="379"/>
    </row>
    <row r="39" spans="1:14" s="3" customFormat="1" ht="15" customHeight="1" x14ac:dyDescent="0.3">
      <c r="A39" s="379"/>
      <c r="B39" s="377">
        <f ca="1">IF(INDIRECT("ข้อมูลนักเรียน!B39")="","",INDIRECT("ข้อมูลนักเรียน!B39"))</f>
        <v>32</v>
      </c>
      <c r="C39" s="377" t="str">
        <f ca="1">IF(INDIRECT("ข้อมูลนักเรียน!C39")="","",INDIRECT("ข้อมูลนักเรียน!C39"))</f>
        <v/>
      </c>
      <c r="D39" s="380" t="str">
        <f ca="1">IF(C39="","",INDIRECT("ข้อมูลนักเรียน!D39") &amp;INDIRECT("ข้อมูลนักเรียน!E39") &amp; "  " &amp; INDIRECT("ข้อมูลนักเรียน!F39"))</f>
        <v/>
      </c>
      <c r="E39" s="174" t="str">
        <f ca="1">IF(C39="","",SUM(คะแนน1!I39:AL39))</f>
        <v/>
      </c>
      <c r="F39" s="174" t="str">
        <f ca="1">IF(C39="","",คะแนน1!AM39)</f>
        <v/>
      </c>
      <c r="G39" s="174" t="str">
        <f ca="1">IF(C39="","",คะแนน1!AS39)</f>
        <v/>
      </c>
      <c r="H39" s="174" t="str">
        <f ca="1">IF(C39="","",คะแนน1!AT39)</f>
        <v/>
      </c>
      <c r="I39" s="174" t="str">
        <f ca="1">IF(C39="","",คะแนน1!AV39)</f>
        <v/>
      </c>
      <c r="J39" s="383"/>
      <c r="K39" s="388" t="str">
        <f ca="1">คุณลักษณะ!T39</f>
        <v/>
      </c>
      <c r="L39" s="388" t="str">
        <f ca="1">อ่านคิด!P39</f>
        <v/>
      </c>
      <c r="M39" s="383"/>
      <c r="N39" s="379"/>
    </row>
    <row r="40" spans="1:14" s="3" customFormat="1" ht="15" customHeight="1" x14ac:dyDescent="0.3">
      <c r="A40" s="379"/>
      <c r="B40" s="377">
        <f ca="1">IF(INDIRECT("ข้อมูลนักเรียน!B40")="","",INDIRECT("ข้อมูลนักเรียน!B40"))</f>
        <v>33</v>
      </c>
      <c r="C40" s="377" t="str">
        <f ca="1">IF(INDIRECT("ข้อมูลนักเรียน!C40")="","",INDIRECT("ข้อมูลนักเรียน!C40"))</f>
        <v/>
      </c>
      <c r="D40" s="380" t="str">
        <f ca="1">IF(C40="","",INDIRECT("ข้อมูลนักเรียน!D40") &amp;INDIRECT("ข้อมูลนักเรียน!E40") &amp; "  " &amp; INDIRECT("ข้อมูลนักเรียน!F40"))</f>
        <v/>
      </c>
      <c r="E40" s="174" t="str">
        <f ca="1">IF(C40="","",SUM(คะแนน1!I40:AL40))</f>
        <v/>
      </c>
      <c r="F40" s="174" t="str">
        <f ca="1">IF(C40="","",คะแนน1!AM40)</f>
        <v/>
      </c>
      <c r="G40" s="174" t="str">
        <f ca="1">IF(C40="","",คะแนน1!AS40)</f>
        <v/>
      </c>
      <c r="H40" s="174" t="str">
        <f ca="1">IF(C40="","",คะแนน1!AT40)</f>
        <v/>
      </c>
      <c r="I40" s="174" t="str">
        <f ca="1">IF(C40="","",คะแนน1!AV40)</f>
        <v/>
      </c>
      <c r="J40" s="383"/>
      <c r="K40" s="388" t="str">
        <f ca="1">คุณลักษณะ!T40</f>
        <v/>
      </c>
      <c r="L40" s="388" t="str">
        <f ca="1">อ่านคิด!P40</f>
        <v/>
      </c>
      <c r="M40" s="383"/>
      <c r="N40" s="379"/>
    </row>
    <row r="41" spans="1:14" s="3" customFormat="1" ht="15" customHeight="1" x14ac:dyDescent="0.3">
      <c r="A41" s="379"/>
      <c r="B41" s="377">
        <f ca="1">IF(INDIRECT("ข้อมูลนักเรียน!B41")="","",INDIRECT("ข้อมูลนักเรียน!B41"))</f>
        <v>34</v>
      </c>
      <c r="C41" s="377" t="str">
        <f ca="1">IF(INDIRECT("ข้อมูลนักเรียน!C41")="","",INDIRECT("ข้อมูลนักเรียน!C41"))</f>
        <v/>
      </c>
      <c r="D41" s="380" t="str">
        <f ca="1">IF(C41="","",INDIRECT("ข้อมูลนักเรียน!D41") &amp;INDIRECT("ข้อมูลนักเรียน!E41") &amp; "  " &amp; INDIRECT("ข้อมูลนักเรียน!F41"))</f>
        <v/>
      </c>
      <c r="E41" s="174" t="str">
        <f ca="1">IF(C41="","",SUM(คะแนน1!I41:AL41))</f>
        <v/>
      </c>
      <c r="F41" s="174" t="str">
        <f ca="1">IF(C41="","",คะแนน1!AM41)</f>
        <v/>
      </c>
      <c r="G41" s="174" t="str">
        <f ca="1">IF(C41="","",คะแนน1!AS41)</f>
        <v/>
      </c>
      <c r="H41" s="174" t="str">
        <f ca="1">IF(C41="","",คะแนน1!AT41)</f>
        <v/>
      </c>
      <c r="I41" s="174" t="str">
        <f ca="1">IF(C41="","",คะแนน1!AV41)</f>
        <v/>
      </c>
      <c r="J41" s="383"/>
      <c r="K41" s="388" t="str">
        <f ca="1">คุณลักษณะ!T41</f>
        <v/>
      </c>
      <c r="L41" s="388" t="str">
        <f ca="1">อ่านคิด!P41</f>
        <v/>
      </c>
      <c r="M41" s="383"/>
      <c r="N41" s="379"/>
    </row>
    <row r="42" spans="1:14" s="3" customFormat="1" ht="15" customHeight="1" x14ac:dyDescent="0.3">
      <c r="A42" s="379"/>
      <c r="B42" s="377">
        <f ca="1">IF(INDIRECT("ข้อมูลนักเรียน!B42")="","",INDIRECT("ข้อมูลนักเรียน!B42"))</f>
        <v>35</v>
      </c>
      <c r="C42" s="377" t="str">
        <f ca="1">IF(INDIRECT("ข้อมูลนักเรียน!C42")="","",INDIRECT("ข้อมูลนักเรียน!C42"))</f>
        <v/>
      </c>
      <c r="D42" s="380" t="str">
        <f ca="1">IF(C42="","",INDIRECT("ข้อมูลนักเรียน!D42") &amp;INDIRECT("ข้อมูลนักเรียน!E42") &amp; "  " &amp; INDIRECT("ข้อมูลนักเรียน!F42"))</f>
        <v/>
      </c>
      <c r="E42" s="174" t="str">
        <f ca="1">IF(C42="","",SUM(คะแนน1!I42:AL42))</f>
        <v/>
      </c>
      <c r="F42" s="174" t="str">
        <f ca="1">IF(C42="","",คะแนน1!AM42)</f>
        <v/>
      </c>
      <c r="G42" s="174" t="str">
        <f ca="1">IF(C42="","",คะแนน1!AS42)</f>
        <v/>
      </c>
      <c r="H42" s="174" t="str">
        <f ca="1">IF(C42="","",คะแนน1!AT42)</f>
        <v/>
      </c>
      <c r="I42" s="174" t="str">
        <f ca="1">IF(C42="","",คะแนน1!AV42)</f>
        <v/>
      </c>
      <c r="J42" s="383"/>
      <c r="K42" s="388" t="str">
        <f ca="1">คุณลักษณะ!T42</f>
        <v/>
      </c>
      <c r="L42" s="388" t="str">
        <f ca="1">อ่านคิด!P42</f>
        <v/>
      </c>
      <c r="M42" s="383"/>
      <c r="N42" s="379"/>
    </row>
    <row r="43" spans="1:14" s="3" customFormat="1" ht="15" customHeight="1" x14ac:dyDescent="0.3">
      <c r="A43" s="379"/>
      <c r="B43" s="377">
        <f ca="1">IF(INDIRECT("ข้อมูลนักเรียน!B43")="","",INDIRECT("ข้อมูลนักเรียน!B43"))</f>
        <v>36</v>
      </c>
      <c r="C43" s="377" t="str">
        <f ca="1">IF(INDIRECT("ข้อมูลนักเรียน!C43")="","",INDIRECT("ข้อมูลนักเรียน!C43"))</f>
        <v/>
      </c>
      <c r="D43" s="380" t="str">
        <f ca="1">IF(C43="","",INDIRECT("ข้อมูลนักเรียน!D43") &amp;INDIRECT("ข้อมูลนักเรียน!E43") &amp; "  " &amp; INDIRECT("ข้อมูลนักเรียน!F43"))</f>
        <v/>
      </c>
      <c r="E43" s="174" t="str">
        <f ca="1">IF(C43="","",SUM(คะแนน1!I43:AL43))</f>
        <v/>
      </c>
      <c r="F43" s="174" t="str">
        <f ca="1">IF(C43="","",คะแนน1!AM43)</f>
        <v/>
      </c>
      <c r="G43" s="174" t="str">
        <f ca="1">IF(C43="","",คะแนน1!AS43)</f>
        <v/>
      </c>
      <c r="H43" s="174" t="str">
        <f ca="1">IF(C43="","",คะแนน1!AT43)</f>
        <v/>
      </c>
      <c r="I43" s="174" t="str">
        <f ca="1">IF(C43="","",คะแนน1!AV43)</f>
        <v/>
      </c>
      <c r="J43" s="383"/>
      <c r="K43" s="388" t="str">
        <f ca="1">คุณลักษณะ!T43</f>
        <v/>
      </c>
      <c r="L43" s="388" t="str">
        <f ca="1">อ่านคิด!P43</f>
        <v/>
      </c>
      <c r="M43" s="383"/>
      <c r="N43" s="379"/>
    </row>
    <row r="44" spans="1:14" s="3" customFormat="1" ht="15" customHeight="1" x14ac:dyDescent="0.3">
      <c r="A44" s="379"/>
      <c r="B44" s="377">
        <f ca="1">IF(INDIRECT("ข้อมูลนักเรียน!B44")="","",INDIRECT("ข้อมูลนักเรียน!B44"))</f>
        <v>37</v>
      </c>
      <c r="C44" s="377" t="str">
        <f ca="1">IF(INDIRECT("ข้อมูลนักเรียน!C44")="","",INDIRECT("ข้อมูลนักเรียน!C44"))</f>
        <v/>
      </c>
      <c r="D44" s="380" t="str">
        <f ca="1">IF(C44="","",INDIRECT("ข้อมูลนักเรียน!D44") &amp;INDIRECT("ข้อมูลนักเรียน!E44") &amp; "  " &amp; INDIRECT("ข้อมูลนักเรียน!F44"))</f>
        <v/>
      </c>
      <c r="E44" s="174" t="str">
        <f ca="1">IF(C44="","",SUM(คะแนน1!I44:AL44))</f>
        <v/>
      </c>
      <c r="F44" s="174" t="str">
        <f ca="1">IF(C44="","",คะแนน1!AM44)</f>
        <v/>
      </c>
      <c r="G44" s="174" t="str">
        <f ca="1">IF(C44="","",คะแนน1!AS44)</f>
        <v/>
      </c>
      <c r="H44" s="174" t="str">
        <f ca="1">IF(C44="","",คะแนน1!AT44)</f>
        <v/>
      </c>
      <c r="I44" s="174" t="str">
        <f ca="1">IF(C44="","",คะแนน1!AV44)</f>
        <v/>
      </c>
      <c r="J44" s="383"/>
      <c r="K44" s="388" t="str">
        <f ca="1">คุณลักษณะ!T44</f>
        <v/>
      </c>
      <c r="L44" s="388" t="str">
        <f ca="1">อ่านคิด!P44</f>
        <v/>
      </c>
      <c r="M44" s="383"/>
      <c r="N44" s="379"/>
    </row>
    <row r="45" spans="1:14" s="3" customFormat="1" ht="15" customHeight="1" x14ac:dyDescent="0.3">
      <c r="A45" s="379"/>
      <c r="B45" s="377">
        <f ca="1">IF(INDIRECT("ข้อมูลนักเรียน!B45")="","",INDIRECT("ข้อมูลนักเรียน!B45"))</f>
        <v>38</v>
      </c>
      <c r="C45" s="377" t="str">
        <f ca="1">IF(INDIRECT("ข้อมูลนักเรียน!C45")="","",INDIRECT("ข้อมูลนักเรียน!C45"))</f>
        <v/>
      </c>
      <c r="D45" s="380" t="str">
        <f ca="1">IF(C45="","",INDIRECT("ข้อมูลนักเรียน!D45") &amp;INDIRECT("ข้อมูลนักเรียน!E45") &amp; "  " &amp; INDIRECT("ข้อมูลนักเรียน!F45"))</f>
        <v/>
      </c>
      <c r="E45" s="174" t="str">
        <f ca="1">IF(C45="","",SUM(คะแนน1!I45:AL45))</f>
        <v/>
      </c>
      <c r="F45" s="174" t="str">
        <f ca="1">IF(C45="","",คะแนน1!AM45)</f>
        <v/>
      </c>
      <c r="G45" s="174" t="str">
        <f ca="1">IF(C45="","",คะแนน1!AS45)</f>
        <v/>
      </c>
      <c r="H45" s="174" t="str">
        <f ca="1">IF(C45="","",คะแนน1!AT45)</f>
        <v/>
      </c>
      <c r="I45" s="174" t="str">
        <f ca="1">IF(C45="","",คะแนน1!AV45)</f>
        <v/>
      </c>
      <c r="J45" s="383"/>
      <c r="K45" s="388" t="str">
        <f ca="1">คุณลักษณะ!T45</f>
        <v/>
      </c>
      <c r="L45" s="388" t="str">
        <f ca="1">อ่านคิด!P45</f>
        <v/>
      </c>
      <c r="M45" s="383"/>
      <c r="N45" s="379"/>
    </row>
    <row r="46" spans="1:14" s="3" customFormat="1" ht="15" customHeight="1" x14ac:dyDescent="0.3">
      <c r="A46" s="379"/>
      <c r="B46" s="377">
        <f ca="1">IF(INDIRECT("ข้อมูลนักเรียน!B46")="","",INDIRECT("ข้อมูลนักเรียน!B46"))</f>
        <v>39</v>
      </c>
      <c r="C46" s="377" t="str">
        <f ca="1">IF(INDIRECT("ข้อมูลนักเรียน!C46")="","",INDIRECT("ข้อมูลนักเรียน!C46"))</f>
        <v/>
      </c>
      <c r="D46" s="380" t="str">
        <f ca="1">IF(C46="","",INDIRECT("ข้อมูลนักเรียน!D46") &amp;INDIRECT("ข้อมูลนักเรียน!E46") &amp; "  " &amp; INDIRECT("ข้อมูลนักเรียน!F46"))</f>
        <v/>
      </c>
      <c r="E46" s="174" t="str">
        <f ca="1">IF(C46="","",SUM(คะแนน1!I46:AL46))</f>
        <v/>
      </c>
      <c r="F46" s="174" t="str">
        <f ca="1">IF(C46="","",คะแนน1!AM46)</f>
        <v/>
      </c>
      <c r="G46" s="174" t="str">
        <f ca="1">IF(C46="","",คะแนน1!AS46)</f>
        <v/>
      </c>
      <c r="H46" s="174" t="str">
        <f ca="1">IF(C46="","",คะแนน1!AT46)</f>
        <v/>
      </c>
      <c r="I46" s="174" t="str">
        <f ca="1">IF(C46="","",คะแนน1!AV46)</f>
        <v/>
      </c>
      <c r="J46" s="383"/>
      <c r="K46" s="388" t="str">
        <f ca="1">คุณลักษณะ!T46</f>
        <v/>
      </c>
      <c r="L46" s="388" t="str">
        <f ca="1">อ่านคิด!P46</f>
        <v/>
      </c>
      <c r="M46" s="383"/>
      <c r="N46" s="379"/>
    </row>
    <row r="47" spans="1:14" s="3" customFormat="1" ht="15" customHeight="1" x14ac:dyDescent="0.3">
      <c r="A47" s="379"/>
      <c r="B47" s="377">
        <f ca="1">IF(INDIRECT("ข้อมูลนักเรียน!B47")="","",INDIRECT("ข้อมูลนักเรียน!B47"))</f>
        <v>40</v>
      </c>
      <c r="C47" s="377" t="str">
        <f ca="1">IF(INDIRECT("ข้อมูลนักเรียน!C47")="","",INDIRECT("ข้อมูลนักเรียน!C47"))</f>
        <v/>
      </c>
      <c r="D47" s="380" t="str">
        <f ca="1">IF(C47="","",INDIRECT("ข้อมูลนักเรียน!D47") &amp;INDIRECT("ข้อมูลนักเรียน!E47") &amp; "  " &amp; INDIRECT("ข้อมูลนักเรียน!F47"))</f>
        <v/>
      </c>
      <c r="E47" s="174" t="str">
        <f ca="1">IF(C47="","",SUM(คะแนน1!I47:AL47))</f>
        <v/>
      </c>
      <c r="F47" s="174" t="str">
        <f ca="1">IF(C47="","",คะแนน1!AM47)</f>
        <v/>
      </c>
      <c r="G47" s="174" t="str">
        <f ca="1">IF(C47="","",คะแนน1!AS47)</f>
        <v/>
      </c>
      <c r="H47" s="174" t="str">
        <f ca="1">IF(C47="","",คะแนน1!AT47)</f>
        <v/>
      </c>
      <c r="I47" s="174" t="str">
        <f ca="1">IF(C47="","",คะแนน1!AV47)</f>
        <v/>
      </c>
      <c r="J47" s="383"/>
      <c r="K47" s="388" t="str">
        <f ca="1">คุณลักษณะ!T47</f>
        <v/>
      </c>
      <c r="L47" s="388" t="str">
        <f ca="1">อ่านคิด!P47</f>
        <v/>
      </c>
      <c r="M47" s="383"/>
      <c r="N47" s="379"/>
    </row>
    <row r="48" spans="1:14" s="3" customFormat="1" ht="15" customHeight="1" x14ac:dyDescent="0.3">
      <c r="A48" s="379"/>
      <c r="B48" s="377">
        <f ca="1">IF(INDIRECT("ข้อมูลนักเรียน!B48")="","",INDIRECT("ข้อมูลนักเรียน!B48"))</f>
        <v>41</v>
      </c>
      <c r="C48" s="377" t="str">
        <f ca="1">IF(INDIRECT("ข้อมูลนักเรียน!C48")="","",INDIRECT("ข้อมูลนักเรียน!C48"))</f>
        <v/>
      </c>
      <c r="D48" s="380" t="str">
        <f ca="1">IF(C48="","",INDIRECT("ข้อมูลนักเรียน!D48") &amp;INDIRECT("ข้อมูลนักเรียน!E48") &amp; "  " &amp; INDIRECT("ข้อมูลนักเรียน!F48"))</f>
        <v/>
      </c>
      <c r="E48" s="174" t="str">
        <f ca="1">IF(C48="","",SUM(คะแนน1!I48:AL48))</f>
        <v/>
      </c>
      <c r="F48" s="174" t="str">
        <f ca="1">IF(C48="","",คะแนน1!AM48)</f>
        <v/>
      </c>
      <c r="G48" s="174" t="str">
        <f ca="1">IF(C48="","",คะแนน1!AS48)</f>
        <v/>
      </c>
      <c r="H48" s="174" t="str">
        <f ca="1">IF(C48="","",คะแนน1!AT48)</f>
        <v/>
      </c>
      <c r="I48" s="174" t="str">
        <f ca="1">IF(C48="","",คะแนน1!AV48)</f>
        <v/>
      </c>
      <c r="J48" s="383"/>
      <c r="K48" s="388" t="str">
        <f ca="1">คุณลักษณะ!T48</f>
        <v/>
      </c>
      <c r="L48" s="388" t="str">
        <f ca="1">อ่านคิด!P48</f>
        <v/>
      </c>
      <c r="M48" s="383"/>
      <c r="N48" s="379"/>
    </row>
    <row r="49" spans="1:14" s="3" customFormat="1" ht="15" customHeight="1" x14ac:dyDescent="0.3">
      <c r="A49" s="379"/>
      <c r="B49" s="377">
        <f ca="1">IF(INDIRECT("ข้อมูลนักเรียน!B49")="","",INDIRECT("ข้อมูลนักเรียน!B49"))</f>
        <v>42</v>
      </c>
      <c r="C49" s="377" t="str">
        <f ca="1">IF(INDIRECT("ข้อมูลนักเรียน!C49")="","",INDIRECT("ข้อมูลนักเรียน!C49"))</f>
        <v/>
      </c>
      <c r="D49" s="380" t="str">
        <f ca="1">IF(C49="","",INDIRECT("ข้อมูลนักเรียน!D49") &amp;INDIRECT("ข้อมูลนักเรียน!E49") &amp; "  " &amp; INDIRECT("ข้อมูลนักเรียน!F49"))</f>
        <v/>
      </c>
      <c r="E49" s="174" t="str">
        <f ca="1">IF(C49="","",SUM(คะแนน1!I49:AL49))</f>
        <v/>
      </c>
      <c r="F49" s="174" t="str">
        <f ca="1">IF(C49="","",คะแนน1!AM49)</f>
        <v/>
      </c>
      <c r="G49" s="174" t="str">
        <f ca="1">IF(C49="","",คะแนน1!AS49)</f>
        <v/>
      </c>
      <c r="H49" s="174" t="str">
        <f ca="1">IF(C49="","",คะแนน1!AT49)</f>
        <v/>
      </c>
      <c r="I49" s="174" t="str">
        <f ca="1">IF(C49="","",คะแนน1!AV49)</f>
        <v/>
      </c>
      <c r="J49" s="383"/>
      <c r="K49" s="388" t="str">
        <f ca="1">คุณลักษณะ!T49</f>
        <v/>
      </c>
      <c r="L49" s="388" t="str">
        <f ca="1">อ่านคิด!P49</f>
        <v/>
      </c>
      <c r="M49" s="383"/>
      <c r="N49" s="379"/>
    </row>
    <row r="50" spans="1:14" s="3" customFormat="1" ht="15" customHeight="1" x14ac:dyDescent="0.3">
      <c r="A50" s="379"/>
      <c r="B50" s="377">
        <f ca="1">IF(INDIRECT("ข้อมูลนักเรียน!B50")="","",INDIRECT("ข้อมูลนักเรียน!B50"))</f>
        <v>43</v>
      </c>
      <c r="C50" s="377" t="str">
        <f ca="1">IF(INDIRECT("ข้อมูลนักเรียน!C50")="","",INDIRECT("ข้อมูลนักเรียน!C50"))</f>
        <v/>
      </c>
      <c r="D50" s="380" t="str">
        <f ca="1">IF(C50="","",INDIRECT("ข้อมูลนักเรียน!D50") &amp;INDIRECT("ข้อมูลนักเรียน!E50") &amp; "  " &amp; INDIRECT("ข้อมูลนักเรียน!F50"))</f>
        <v/>
      </c>
      <c r="E50" s="174" t="str">
        <f ca="1">IF(C50="","",SUM(คะแนน1!I50:AL50))</f>
        <v/>
      </c>
      <c r="F50" s="174" t="str">
        <f ca="1">IF(C50="","",คะแนน1!AM50)</f>
        <v/>
      </c>
      <c r="G50" s="174" t="str">
        <f ca="1">IF(C50="","",คะแนน1!AS50)</f>
        <v/>
      </c>
      <c r="H50" s="174" t="str">
        <f ca="1">IF(C50="","",คะแนน1!AT50)</f>
        <v/>
      </c>
      <c r="I50" s="174" t="str">
        <f ca="1">IF(C50="","",คะแนน1!AV50)</f>
        <v/>
      </c>
      <c r="J50" s="383"/>
      <c r="K50" s="388" t="str">
        <f ca="1">คุณลักษณะ!T50</f>
        <v/>
      </c>
      <c r="L50" s="388" t="str">
        <f ca="1">อ่านคิด!P50</f>
        <v/>
      </c>
      <c r="M50" s="383"/>
      <c r="N50" s="379"/>
    </row>
    <row r="51" spans="1:14" s="3" customFormat="1" ht="15" customHeight="1" x14ac:dyDescent="0.3">
      <c r="A51" s="379"/>
      <c r="B51" s="377">
        <f ca="1">IF(INDIRECT("ข้อมูลนักเรียน!B51")="","",INDIRECT("ข้อมูลนักเรียน!B51"))</f>
        <v>44</v>
      </c>
      <c r="C51" s="377" t="str">
        <f ca="1">IF(INDIRECT("ข้อมูลนักเรียน!C51")="","",INDIRECT("ข้อมูลนักเรียน!C51"))</f>
        <v/>
      </c>
      <c r="D51" s="380" t="str">
        <f ca="1">IF(C51="","",INDIRECT("ข้อมูลนักเรียน!D51") &amp;INDIRECT("ข้อมูลนักเรียน!E51") &amp; "  " &amp; INDIRECT("ข้อมูลนักเรียน!F51"))</f>
        <v/>
      </c>
      <c r="E51" s="174" t="str">
        <f ca="1">IF(C51="","",SUM(คะแนน1!I51:AL51))</f>
        <v/>
      </c>
      <c r="F51" s="174" t="str">
        <f ca="1">IF(C51="","",คะแนน1!AM51)</f>
        <v/>
      </c>
      <c r="G51" s="174" t="str">
        <f ca="1">IF(C51="","",คะแนน1!AS51)</f>
        <v/>
      </c>
      <c r="H51" s="174" t="str">
        <f ca="1">IF(C51="","",คะแนน1!AT51)</f>
        <v/>
      </c>
      <c r="I51" s="174" t="str">
        <f ca="1">IF(C51="","",คะแนน1!AV51)</f>
        <v/>
      </c>
      <c r="J51" s="383"/>
      <c r="K51" s="388" t="str">
        <f ca="1">คุณลักษณะ!T51</f>
        <v/>
      </c>
      <c r="L51" s="388" t="str">
        <f ca="1">อ่านคิด!P51</f>
        <v/>
      </c>
      <c r="M51" s="383"/>
      <c r="N51" s="379"/>
    </row>
    <row r="52" spans="1:14" s="3" customFormat="1" ht="15" customHeight="1" x14ac:dyDescent="0.3">
      <c r="A52" s="379"/>
      <c r="B52" s="389">
        <f ca="1">IF(INDIRECT("ข้อมูลนักเรียน!B52")="","",INDIRECT("ข้อมูลนักเรียน!B52"))</f>
        <v>45</v>
      </c>
      <c r="C52" s="389" t="str">
        <f ca="1">IF(INDIRECT("ข้อมูลนักเรียน!C52")="","",INDIRECT("ข้อมูลนักเรียน!C52"))</f>
        <v/>
      </c>
      <c r="D52" s="390" t="str">
        <f ca="1">IF(C52="","",INDIRECT("ข้อมูลนักเรียน!D52") &amp;INDIRECT("ข้อมูลนักเรียน!E52") &amp; "  " &amp; INDIRECT("ข้อมูลนักเรียน!F52"))</f>
        <v/>
      </c>
      <c r="E52" s="197" t="str">
        <f ca="1">IF(C52="","",SUM(คะแนน1!I52:AL52))</f>
        <v/>
      </c>
      <c r="F52" s="197" t="str">
        <f ca="1">IF(C52="","",คะแนน1!AM52)</f>
        <v/>
      </c>
      <c r="G52" s="197" t="str">
        <f ca="1">IF(C52="","",คะแนน1!AS52)</f>
        <v/>
      </c>
      <c r="H52" s="197" t="str">
        <f ca="1">IF(C52="","",คะแนน1!AT52)</f>
        <v/>
      </c>
      <c r="I52" s="197" t="str">
        <f ca="1">IF(C52="","",คะแนน1!AV52)</f>
        <v/>
      </c>
      <c r="J52" s="391"/>
      <c r="K52" s="392" t="str">
        <f ca="1">คุณลักษณะ!T52</f>
        <v/>
      </c>
      <c r="L52" s="392" t="str">
        <f ca="1">อ่านคิด!P52</f>
        <v/>
      </c>
      <c r="M52" s="391"/>
      <c r="N52" s="379"/>
    </row>
    <row r="53" spans="1:14" x14ac:dyDescent="0.35">
      <c r="A53" s="378"/>
      <c r="B53" s="378"/>
      <c r="C53" s="378"/>
      <c r="D53" s="378"/>
      <c r="E53" s="381"/>
      <c r="F53" s="381"/>
      <c r="G53" s="381"/>
      <c r="H53" s="381"/>
      <c r="I53" s="381"/>
      <c r="J53" s="378"/>
      <c r="K53" s="378"/>
      <c r="L53" s="378"/>
      <c r="M53" s="378"/>
      <c r="N53" s="378"/>
    </row>
  </sheetData>
  <sheetProtection password="EFA5" sheet="1" scenarios="1" formatCells="0" formatColumns="0" formatRows="0"/>
  <mergeCells count="14">
    <mergeCell ref="J5:J7"/>
    <mergeCell ref="M5:M7"/>
    <mergeCell ref="B5:B7"/>
    <mergeCell ref="C5:C7"/>
    <mergeCell ref="D5:D7"/>
    <mergeCell ref="E5:H5"/>
    <mergeCell ref="I5:I7"/>
    <mergeCell ref="K5:K7"/>
    <mergeCell ref="L5:L7"/>
    <mergeCell ref="G4:M4"/>
    <mergeCell ref="D4:F4"/>
    <mergeCell ref="B1:M1"/>
    <mergeCell ref="B2:M2"/>
    <mergeCell ref="B3:M3"/>
  </mergeCells>
  <printOptions horizontalCentered="1"/>
  <pageMargins left="0.15748031496062992" right="0.15748031496062992" top="0.31496062992125984" bottom="0.31496062992125984" header="0.31496062992125984" footer="0.31496062992125984"/>
  <pageSetup paperSize="9"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7EE60-6850-40AE-951B-9F4B717DDF1E}">
  <dimension ref="A1:K35"/>
  <sheetViews>
    <sheetView zoomScale="90" zoomScaleNormal="90" workbookViewId="0">
      <selection activeCell="K9" sqref="K9"/>
    </sheetView>
  </sheetViews>
  <sheetFormatPr defaultColWidth="9" defaultRowHeight="21" x14ac:dyDescent="0.4"/>
  <cols>
    <col min="1" max="1" width="6.59765625" style="742" customWidth="1"/>
    <col min="2" max="2" width="4.59765625" style="670" customWidth="1"/>
    <col min="3" max="4" width="4.59765625" style="742" customWidth="1"/>
    <col min="5" max="6" width="4.3984375" style="742" customWidth="1"/>
    <col min="7" max="9" width="4.59765625" style="742" customWidth="1"/>
    <col min="10" max="10" width="35.3984375" style="670" customWidth="1"/>
    <col min="11" max="256" width="9" style="670"/>
    <col min="257" max="257" width="6.59765625" style="670" customWidth="1"/>
    <col min="258" max="260" width="4.59765625" style="670" customWidth="1"/>
    <col min="261" max="262" width="4.3984375" style="670" customWidth="1"/>
    <col min="263" max="265" width="4.59765625" style="670" customWidth="1"/>
    <col min="266" max="266" width="35.3984375" style="670" customWidth="1"/>
    <col min="267" max="512" width="9" style="670"/>
    <col min="513" max="513" width="6.59765625" style="670" customWidth="1"/>
    <col min="514" max="516" width="4.59765625" style="670" customWidth="1"/>
    <col min="517" max="518" width="4.3984375" style="670" customWidth="1"/>
    <col min="519" max="521" width="4.59765625" style="670" customWidth="1"/>
    <col min="522" max="522" width="35.3984375" style="670" customWidth="1"/>
    <col min="523" max="768" width="9" style="670"/>
    <col min="769" max="769" width="6.59765625" style="670" customWidth="1"/>
    <col min="770" max="772" width="4.59765625" style="670" customWidth="1"/>
    <col min="773" max="774" width="4.3984375" style="670" customWidth="1"/>
    <col min="775" max="777" width="4.59765625" style="670" customWidth="1"/>
    <col min="778" max="778" width="35.3984375" style="670" customWidth="1"/>
    <col min="779" max="1024" width="9" style="670"/>
    <col min="1025" max="1025" width="6.59765625" style="670" customWidth="1"/>
    <col min="1026" max="1028" width="4.59765625" style="670" customWidth="1"/>
    <col min="1029" max="1030" width="4.3984375" style="670" customWidth="1"/>
    <col min="1031" max="1033" width="4.59765625" style="670" customWidth="1"/>
    <col min="1034" max="1034" width="35.3984375" style="670" customWidth="1"/>
    <col min="1035" max="1280" width="9" style="670"/>
    <col min="1281" max="1281" width="6.59765625" style="670" customWidth="1"/>
    <col min="1282" max="1284" width="4.59765625" style="670" customWidth="1"/>
    <col min="1285" max="1286" width="4.3984375" style="670" customWidth="1"/>
    <col min="1287" max="1289" width="4.59765625" style="670" customWidth="1"/>
    <col min="1290" max="1290" width="35.3984375" style="670" customWidth="1"/>
    <col min="1291" max="1536" width="9" style="670"/>
    <col min="1537" max="1537" width="6.59765625" style="670" customWidth="1"/>
    <col min="1538" max="1540" width="4.59765625" style="670" customWidth="1"/>
    <col min="1541" max="1542" width="4.3984375" style="670" customWidth="1"/>
    <col min="1543" max="1545" width="4.59765625" style="670" customWidth="1"/>
    <col min="1546" max="1546" width="35.3984375" style="670" customWidth="1"/>
    <col min="1547" max="1792" width="9" style="670"/>
    <col min="1793" max="1793" width="6.59765625" style="670" customWidth="1"/>
    <col min="1794" max="1796" width="4.59765625" style="670" customWidth="1"/>
    <col min="1797" max="1798" width="4.3984375" style="670" customWidth="1"/>
    <col min="1799" max="1801" width="4.59765625" style="670" customWidth="1"/>
    <col min="1802" max="1802" width="35.3984375" style="670" customWidth="1"/>
    <col min="1803" max="2048" width="9" style="670"/>
    <col min="2049" max="2049" width="6.59765625" style="670" customWidth="1"/>
    <col min="2050" max="2052" width="4.59765625" style="670" customWidth="1"/>
    <col min="2053" max="2054" width="4.3984375" style="670" customWidth="1"/>
    <col min="2055" max="2057" width="4.59765625" style="670" customWidth="1"/>
    <col min="2058" max="2058" width="35.3984375" style="670" customWidth="1"/>
    <col min="2059" max="2304" width="9" style="670"/>
    <col min="2305" max="2305" width="6.59765625" style="670" customWidth="1"/>
    <col min="2306" max="2308" width="4.59765625" style="670" customWidth="1"/>
    <col min="2309" max="2310" width="4.3984375" style="670" customWidth="1"/>
    <col min="2311" max="2313" width="4.59765625" style="670" customWidth="1"/>
    <col min="2314" max="2314" width="35.3984375" style="670" customWidth="1"/>
    <col min="2315" max="2560" width="9" style="670"/>
    <col min="2561" max="2561" width="6.59765625" style="670" customWidth="1"/>
    <col min="2562" max="2564" width="4.59765625" style="670" customWidth="1"/>
    <col min="2565" max="2566" width="4.3984375" style="670" customWidth="1"/>
    <col min="2567" max="2569" width="4.59765625" style="670" customWidth="1"/>
    <col min="2570" max="2570" width="35.3984375" style="670" customWidth="1"/>
    <col min="2571" max="2816" width="9" style="670"/>
    <col min="2817" max="2817" width="6.59765625" style="670" customWidth="1"/>
    <col min="2818" max="2820" width="4.59765625" style="670" customWidth="1"/>
    <col min="2821" max="2822" width="4.3984375" style="670" customWidth="1"/>
    <col min="2823" max="2825" width="4.59765625" style="670" customWidth="1"/>
    <col min="2826" max="2826" width="35.3984375" style="670" customWidth="1"/>
    <col min="2827" max="3072" width="9" style="670"/>
    <col min="3073" max="3073" width="6.59765625" style="670" customWidth="1"/>
    <col min="3074" max="3076" width="4.59765625" style="670" customWidth="1"/>
    <col min="3077" max="3078" width="4.3984375" style="670" customWidth="1"/>
    <col min="3079" max="3081" width="4.59765625" style="670" customWidth="1"/>
    <col min="3082" max="3082" width="35.3984375" style="670" customWidth="1"/>
    <col min="3083" max="3328" width="9" style="670"/>
    <col min="3329" max="3329" width="6.59765625" style="670" customWidth="1"/>
    <col min="3330" max="3332" width="4.59765625" style="670" customWidth="1"/>
    <col min="3333" max="3334" width="4.3984375" style="670" customWidth="1"/>
    <col min="3335" max="3337" width="4.59765625" style="670" customWidth="1"/>
    <col min="3338" max="3338" width="35.3984375" style="670" customWidth="1"/>
    <col min="3339" max="3584" width="9" style="670"/>
    <col min="3585" max="3585" width="6.59765625" style="670" customWidth="1"/>
    <col min="3586" max="3588" width="4.59765625" style="670" customWidth="1"/>
    <col min="3589" max="3590" width="4.3984375" style="670" customWidth="1"/>
    <col min="3591" max="3593" width="4.59765625" style="670" customWidth="1"/>
    <col min="3594" max="3594" width="35.3984375" style="670" customWidth="1"/>
    <col min="3595" max="3840" width="9" style="670"/>
    <col min="3841" max="3841" width="6.59765625" style="670" customWidth="1"/>
    <col min="3842" max="3844" width="4.59765625" style="670" customWidth="1"/>
    <col min="3845" max="3846" width="4.3984375" style="670" customWidth="1"/>
    <col min="3847" max="3849" width="4.59765625" style="670" customWidth="1"/>
    <col min="3850" max="3850" width="35.3984375" style="670" customWidth="1"/>
    <col min="3851" max="4096" width="9" style="670"/>
    <col min="4097" max="4097" width="6.59765625" style="670" customWidth="1"/>
    <col min="4098" max="4100" width="4.59765625" style="670" customWidth="1"/>
    <col min="4101" max="4102" width="4.3984375" style="670" customWidth="1"/>
    <col min="4103" max="4105" width="4.59765625" style="670" customWidth="1"/>
    <col min="4106" max="4106" width="35.3984375" style="670" customWidth="1"/>
    <col min="4107" max="4352" width="9" style="670"/>
    <col min="4353" max="4353" width="6.59765625" style="670" customWidth="1"/>
    <col min="4354" max="4356" width="4.59765625" style="670" customWidth="1"/>
    <col min="4357" max="4358" width="4.3984375" style="670" customWidth="1"/>
    <col min="4359" max="4361" width="4.59765625" style="670" customWidth="1"/>
    <col min="4362" max="4362" width="35.3984375" style="670" customWidth="1"/>
    <col min="4363" max="4608" width="9" style="670"/>
    <col min="4609" max="4609" width="6.59765625" style="670" customWidth="1"/>
    <col min="4610" max="4612" width="4.59765625" style="670" customWidth="1"/>
    <col min="4613" max="4614" width="4.3984375" style="670" customWidth="1"/>
    <col min="4615" max="4617" width="4.59765625" style="670" customWidth="1"/>
    <col min="4618" max="4618" width="35.3984375" style="670" customWidth="1"/>
    <col min="4619" max="4864" width="9" style="670"/>
    <col min="4865" max="4865" width="6.59765625" style="670" customWidth="1"/>
    <col min="4866" max="4868" width="4.59765625" style="670" customWidth="1"/>
    <col min="4869" max="4870" width="4.3984375" style="670" customWidth="1"/>
    <col min="4871" max="4873" width="4.59765625" style="670" customWidth="1"/>
    <col min="4874" max="4874" width="35.3984375" style="670" customWidth="1"/>
    <col min="4875" max="5120" width="9" style="670"/>
    <col min="5121" max="5121" width="6.59765625" style="670" customWidth="1"/>
    <col min="5122" max="5124" width="4.59765625" style="670" customWidth="1"/>
    <col min="5125" max="5126" width="4.3984375" style="670" customWidth="1"/>
    <col min="5127" max="5129" width="4.59765625" style="670" customWidth="1"/>
    <col min="5130" max="5130" width="35.3984375" style="670" customWidth="1"/>
    <col min="5131" max="5376" width="9" style="670"/>
    <col min="5377" max="5377" width="6.59765625" style="670" customWidth="1"/>
    <col min="5378" max="5380" width="4.59765625" style="670" customWidth="1"/>
    <col min="5381" max="5382" width="4.3984375" style="670" customWidth="1"/>
    <col min="5383" max="5385" width="4.59765625" style="670" customWidth="1"/>
    <col min="5386" max="5386" width="35.3984375" style="670" customWidth="1"/>
    <col min="5387" max="5632" width="9" style="670"/>
    <col min="5633" max="5633" width="6.59765625" style="670" customWidth="1"/>
    <col min="5634" max="5636" width="4.59765625" style="670" customWidth="1"/>
    <col min="5637" max="5638" width="4.3984375" style="670" customWidth="1"/>
    <col min="5639" max="5641" width="4.59765625" style="670" customWidth="1"/>
    <col min="5642" max="5642" width="35.3984375" style="670" customWidth="1"/>
    <col min="5643" max="5888" width="9" style="670"/>
    <col min="5889" max="5889" width="6.59765625" style="670" customWidth="1"/>
    <col min="5890" max="5892" width="4.59765625" style="670" customWidth="1"/>
    <col min="5893" max="5894" width="4.3984375" style="670" customWidth="1"/>
    <col min="5895" max="5897" width="4.59765625" style="670" customWidth="1"/>
    <col min="5898" max="5898" width="35.3984375" style="670" customWidth="1"/>
    <col min="5899" max="6144" width="9" style="670"/>
    <col min="6145" max="6145" width="6.59765625" style="670" customWidth="1"/>
    <col min="6146" max="6148" width="4.59765625" style="670" customWidth="1"/>
    <col min="6149" max="6150" width="4.3984375" style="670" customWidth="1"/>
    <col min="6151" max="6153" width="4.59765625" style="670" customWidth="1"/>
    <col min="6154" max="6154" width="35.3984375" style="670" customWidth="1"/>
    <col min="6155" max="6400" width="9" style="670"/>
    <col min="6401" max="6401" width="6.59765625" style="670" customWidth="1"/>
    <col min="6402" max="6404" width="4.59765625" style="670" customWidth="1"/>
    <col min="6405" max="6406" width="4.3984375" style="670" customWidth="1"/>
    <col min="6407" max="6409" width="4.59765625" style="670" customWidth="1"/>
    <col min="6410" max="6410" width="35.3984375" style="670" customWidth="1"/>
    <col min="6411" max="6656" width="9" style="670"/>
    <col min="6657" max="6657" width="6.59765625" style="670" customWidth="1"/>
    <col min="6658" max="6660" width="4.59765625" style="670" customWidth="1"/>
    <col min="6661" max="6662" width="4.3984375" style="670" customWidth="1"/>
    <col min="6663" max="6665" width="4.59765625" style="670" customWidth="1"/>
    <col min="6666" max="6666" width="35.3984375" style="670" customWidth="1"/>
    <col min="6667" max="6912" width="9" style="670"/>
    <col min="6913" max="6913" width="6.59765625" style="670" customWidth="1"/>
    <col min="6914" max="6916" width="4.59765625" style="670" customWidth="1"/>
    <col min="6917" max="6918" width="4.3984375" style="670" customWidth="1"/>
    <col min="6919" max="6921" width="4.59765625" style="670" customWidth="1"/>
    <col min="6922" max="6922" width="35.3984375" style="670" customWidth="1"/>
    <col min="6923" max="7168" width="9" style="670"/>
    <col min="7169" max="7169" width="6.59765625" style="670" customWidth="1"/>
    <col min="7170" max="7172" width="4.59765625" style="670" customWidth="1"/>
    <col min="7173" max="7174" width="4.3984375" style="670" customWidth="1"/>
    <col min="7175" max="7177" width="4.59765625" style="670" customWidth="1"/>
    <col min="7178" max="7178" width="35.3984375" style="670" customWidth="1"/>
    <col min="7179" max="7424" width="9" style="670"/>
    <col min="7425" max="7425" width="6.59765625" style="670" customWidth="1"/>
    <col min="7426" max="7428" width="4.59765625" style="670" customWidth="1"/>
    <col min="7429" max="7430" width="4.3984375" style="670" customWidth="1"/>
    <col min="7431" max="7433" width="4.59765625" style="670" customWidth="1"/>
    <col min="7434" max="7434" width="35.3984375" style="670" customWidth="1"/>
    <col min="7435" max="7680" width="9" style="670"/>
    <col min="7681" max="7681" width="6.59765625" style="670" customWidth="1"/>
    <col min="7682" max="7684" width="4.59765625" style="670" customWidth="1"/>
    <col min="7685" max="7686" width="4.3984375" style="670" customWidth="1"/>
    <col min="7687" max="7689" width="4.59765625" style="670" customWidth="1"/>
    <col min="7690" max="7690" width="35.3984375" style="670" customWidth="1"/>
    <col min="7691" max="7936" width="9" style="670"/>
    <col min="7937" max="7937" width="6.59765625" style="670" customWidth="1"/>
    <col min="7938" max="7940" width="4.59765625" style="670" customWidth="1"/>
    <col min="7941" max="7942" width="4.3984375" style="670" customWidth="1"/>
    <col min="7943" max="7945" width="4.59765625" style="670" customWidth="1"/>
    <col min="7946" max="7946" width="35.3984375" style="670" customWidth="1"/>
    <col min="7947" max="8192" width="9" style="670"/>
    <col min="8193" max="8193" width="6.59765625" style="670" customWidth="1"/>
    <col min="8194" max="8196" width="4.59765625" style="670" customWidth="1"/>
    <col min="8197" max="8198" width="4.3984375" style="670" customWidth="1"/>
    <col min="8199" max="8201" width="4.59765625" style="670" customWidth="1"/>
    <col min="8202" max="8202" width="35.3984375" style="670" customWidth="1"/>
    <col min="8203" max="8448" width="9" style="670"/>
    <col min="8449" max="8449" width="6.59765625" style="670" customWidth="1"/>
    <col min="8450" max="8452" width="4.59765625" style="670" customWidth="1"/>
    <col min="8453" max="8454" width="4.3984375" style="670" customWidth="1"/>
    <col min="8455" max="8457" width="4.59765625" style="670" customWidth="1"/>
    <col min="8458" max="8458" width="35.3984375" style="670" customWidth="1"/>
    <col min="8459" max="8704" width="9" style="670"/>
    <col min="8705" max="8705" width="6.59765625" style="670" customWidth="1"/>
    <col min="8706" max="8708" width="4.59765625" style="670" customWidth="1"/>
    <col min="8709" max="8710" width="4.3984375" style="670" customWidth="1"/>
    <col min="8711" max="8713" width="4.59765625" style="670" customWidth="1"/>
    <col min="8714" max="8714" width="35.3984375" style="670" customWidth="1"/>
    <col min="8715" max="8960" width="9" style="670"/>
    <col min="8961" max="8961" width="6.59765625" style="670" customWidth="1"/>
    <col min="8962" max="8964" width="4.59765625" style="670" customWidth="1"/>
    <col min="8965" max="8966" width="4.3984375" style="670" customWidth="1"/>
    <col min="8967" max="8969" width="4.59765625" style="670" customWidth="1"/>
    <col min="8970" max="8970" width="35.3984375" style="670" customWidth="1"/>
    <col min="8971" max="9216" width="9" style="670"/>
    <col min="9217" max="9217" width="6.59765625" style="670" customWidth="1"/>
    <col min="9218" max="9220" width="4.59765625" style="670" customWidth="1"/>
    <col min="9221" max="9222" width="4.3984375" style="670" customWidth="1"/>
    <col min="9223" max="9225" width="4.59765625" style="670" customWidth="1"/>
    <col min="9226" max="9226" width="35.3984375" style="670" customWidth="1"/>
    <col min="9227" max="9472" width="9" style="670"/>
    <col min="9473" max="9473" width="6.59765625" style="670" customWidth="1"/>
    <col min="9474" max="9476" width="4.59765625" style="670" customWidth="1"/>
    <col min="9477" max="9478" width="4.3984375" style="670" customWidth="1"/>
    <col min="9479" max="9481" width="4.59765625" style="670" customWidth="1"/>
    <col min="9482" max="9482" width="35.3984375" style="670" customWidth="1"/>
    <col min="9483" max="9728" width="9" style="670"/>
    <col min="9729" max="9729" width="6.59765625" style="670" customWidth="1"/>
    <col min="9730" max="9732" width="4.59765625" style="670" customWidth="1"/>
    <col min="9733" max="9734" width="4.3984375" style="670" customWidth="1"/>
    <col min="9735" max="9737" width="4.59765625" style="670" customWidth="1"/>
    <col min="9738" max="9738" width="35.3984375" style="670" customWidth="1"/>
    <col min="9739" max="9984" width="9" style="670"/>
    <col min="9985" max="9985" width="6.59765625" style="670" customWidth="1"/>
    <col min="9986" max="9988" width="4.59765625" style="670" customWidth="1"/>
    <col min="9989" max="9990" width="4.3984375" style="670" customWidth="1"/>
    <col min="9991" max="9993" width="4.59765625" style="670" customWidth="1"/>
    <col min="9994" max="9994" width="35.3984375" style="670" customWidth="1"/>
    <col min="9995" max="10240" width="9" style="670"/>
    <col min="10241" max="10241" width="6.59765625" style="670" customWidth="1"/>
    <col min="10242" max="10244" width="4.59765625" style="670" customWidth="1"/>
    <col min="10245" max="10246" width="4.3984375" style="670" customWidth="1"/>
    <col min="10247" max="10249" width="4.59765625" style="670" customWidth="1"/>
    <col min="10250" max="10250" width="35.3984375" style="670" customWidth="1"/>
    <col min="10251" max="10496" width="9" style="670"/>
    <col min="10497" max="10497" width="6.59765625" style="670" customWidth="1"/>
    <col min="10498" max="10500" width="4.59765625" style="670" customWidth="1"/>
    <col min="10501" max="10502" width="4.3984375" style="670" customWidth="1"/>
    <col min="10503" max="10505" width="4.59765625" style="670" customWidth="1"/>
    <col min="10506" max="10506" width="35.3984375" style="670" customWidth="1"/>
    <col min="10507" max="10752" width="9" style="670"/>
    <col min="10753" max="10753" width="6.59765625" style="670" customWidth="1"/>
    <col min="10754" max="10756" width="4.59765625" style="670" customWidth="1"/>
    <col min="10757" max="10758" width="4.3984375" style="670" customWidth="1"/>
    <col min="10759" max="10761" width="4.59765625" style="670" customWidth="1"/>
    <col min="10762" max="10762" width="35.3984375" style="670" customWidth="1"/>
    <col min="10763" max="11008" width="9" style="670"/>
    <col min="11009" max="11009" width="6.59765625" style="670" customWidth="1"/>
    <col min="11010" max="11012" width="4.59765625" style="670" customWidth="1"/>
    <col min="11013" max="11014" width="4.3984375" style="670" customWidth="1"/>
    <col min="11015" max="11017" width="4.59765625" style="670" customWidth="1"/>
    <col min="11018" max="11018" width="35.3984375" style="670" customWidth="1"/>
    <col min="11019" max="11264" width="9" style="670"/>
    <col min="11265" max="11265" width="6.59765625" style="670" customWidth="1"/>
    <col min="11266" max="11268" width="4.59765625" style="670" customWidth="1"/>
    <col min="11269" max="11270" width="4.3984375" style="670" customWidth="1"/>
    <col min="11271" max="11273" width="4.59765625" style="670" customWidth="1"/>
    <col min="11274" max="11274" width="35.3984375" style="670" customWidth="1"/>
    <col min="11275" max="11520" width="9" style="670"/>
    <col min="11521" max="11521" width="6.59765625" style="670" customWidth="1"/>
    <col min="11522" max="11524" width="4.59765625" style="670" customWidth="1"/>
    <col min="11525" max="11526" width="4.3984375" style="670" customWidth="1"/>
    <col min="11527" max="11529" width="4.59765625" style="670" customWidth="1"/>
    <col min="11530" max="11530" width="35.3984375" style="670" customWidth="1"/>
    <col min="11531" max="11776" width="9" style="670"/>
    <col min="11777" max="11777" width="6.59765625" style="670" customWidth="1"/>
    <col min="11778" max="11780" width="4.59765625" style="670" customWidth="1"/>
    <col min="11781" max="11782" width="4.3984375" style="670" customWidth="1"/>
    <col min="11783" max="11785" width="4.59765625" style="670" customWidth="1"/>
    <col min="11786" max="11786" width="35.3984375" style="670" customWidth="1"/>
    <col min="11787" max="12032" width="9" style="670"/>
    <col min="12033" max="12033" width="6.59765625" style="670" customWidth="1"/>
    <col min="12034" max="12036" width="4.59765625" style="670" customWidth="1"/>
    <col min="12037" max="12038" width="4.3984375" style="670" customWidth="1"/>
    <col min="12039" max="12041" width="4.59765625" style="670" customWidth="1"/>
    <col min="12042" max="12042" width="35.3984375" style="670" customWidth="1"/>
    <col min="12043" max="12288" width="9" style="670"/>
    <col min="12289" max="12289" width="6.59765625" style="670" customWidth="1"/>
    <col min="12290" max="12292" width="4.59765625" style="670" customWidth="1"/>
    <col min="12293" max="12294" width="4.3984375" style="670" customWidth="1"/>
    <col min="12295" max="12297" width="4.59765625" style="670" customWidth="1"/>
    <col min="12298" max="12298" width="35.3984375" style="670" customWidth="1"/>
    <col min="12299" max="12544" width="9" style="670"/>
    <col min="12545" max="12545" width="6.59765625" style="670" customWidth="1"/>
    <col min="12546" max="12548" width="4.59765625" style="670" customWidth="1"/>
    <col min="12549" max="12550" width="4.3984375" style="670" customWidth="1"/>
    <col min="12551" max="12553" width="4.59765625" style="670" customWidth="1"/>
    <col min="12554" max="12554" width="35.3984375" style="670" customWidth="1"/>
    <col min="12555" max="12800" width="9" style="670"/>
    <col min="12801" max="12801" width="6.59765625" style="670" customWidth="1"/>
    <col min="12802" max="12804" width="4.59765625" style="670" customWidth="1"/>
    <col min="12805" max="12806" width="4.3984375" style="670" customWidth="1"/>
    <col min="12807" max="12809" width="4.59765625" style="670" customWidth="1"/>
    <col min="12810" max="12810" width="35.3984375" style="670" customWidth="1"/>
    <col min="12811" max="13056" width="9" style="670"/>
    <col min="13057" max="13057" width="6.59765625" style="670" customWidth="1"/>
    <col min="13058" max="13060" width="4.59765625" style="670" customWidth="1"/>
    <col min="13061" max="13062" width="4.3984375" style="670" customWidth="1"/>
    <col min="13063" max="13065" width="4.59765625" style="670" customWidth="1"/>
    <col min="13066" max="13066" width="35.3984375" style="670" customWidth="1"/>
    <col min="13067" max="13312" width="9" style="670"/>
    <col min="13313" max="13313" width="6.59765625" style="670" customWidth="1"/>
    <col min="13314" max="13316" width="4.59765625" style="670" customWidth="1"/>
    <col min="13317" max="13318" width="4.3984375" style="670" customWidth="1"/>
    <col min="13319" max="13321" width="4.59765625" style="670" customWidth="1"/>
    <col min="13322" max="13322" width="35.3984375" style="670" customWidth="1"/>
    <col min="13323" max="13568" width="9" style="670"/>
    <col min="13569" max="13569" width="6.59765625" style="670" customWidth="1"/>
    <col min="13570" max="13572" width="4.59765625" style="670" customWidth="1"/>
    <col min="13573" max="13574" width="4.3984375" style="670" customWidth="1"/>
    <col min="13575" max="13577" width="4.59765625" style="670" customWidth="1"/>
    <col min="13578" max="13578" width="35.3984375" style="670" customWidth="1"/>
    <col min="13579" max="13824" width="9" style="670"/>
    <col min="13825" max="13825" width="6.59765625" style="670" customWidth="1"/>
    <col min="13826" max="13828" width="4.59765625" style="670" customWidth="1"/>
    <col min="13829" max="13830" width="4.3984375" style="670" customWidth="1"/>
    <col min="13831" max="13833" width="4.59765625" style="670" customWidth="1"/>
    <col min="13834" max="13834" width="35.3984375" style="670" customWidth="1"/>
    <col min="13835" max="14080" width="9" style="670"/>
    <col min="14081" max="14081" width="6.59765625" style="670" customWidth="1"/>
    <col min="14082" max="14084" width="4.59765625" style="670" customWidth="1"/>
    <col min="14085" max="14086" width="4.3984375" style="670" customWidth="1"/>
    <col min="14087" max="14089" width="4.59765625" style="670" customWidth="1"/>
    <col min="14090" max="14090" width="35.3984375" style="670" customWidth="1"/>
    <col min="14091" max="14336" width="9" style="670"/>
    <col min="14337" max="14337" width="6.59765625" style="670" customWidth="1"/>
    <col min="14338" max="14340" width="4.59765625" style="670" customWidth="1"/>
    <col min="14341" max="14342" width="4.3984375" style="670" customWidth="1"/>
    <col min="14343" max="14345" width="4.59765625" style="670" customWidth="1"/>
    <col min="14346" max="14346" width="35.3984375" style="670" customWidth="1"/>
    <col min="14347" max="14592" width="9" style="670"/>
    <col min="14593" max="14593" width="6.59765625" style="670" customWidth="1"/>
    <col min="14594" max="14596" width="4.59765625" style="670" customWidth="1"/>
    <col min="14597" max="14598" width="4.3984375" style="670" customWidth="1"/>
    <col min="14599" max="14601" width="4.59765625" style="670" customWidth="1"/>
    <col min="14602" max="14602" width="35.3984375" style="670" customWidth="1"/>
    <col min="14603" max="14848" width="9" style="670"/>
    <col min="14849" max="14849" width="6.59765625" style="670" customWidth="1"/>
    <col min="14850" max="14852" width="4.59765625" style="670" customWidth="1"/>
    <col min="14853" max="14854" width="4.3984375" style="670" customWidth="1"/>
    <col min="14855" max="14857" width="4.59765625" style="670" customWidth="1"/>
    <col min="14858" max="14858" width="35.3984375" style="670" customWidth="1"/>
    <col min="14859" max="15104" width="9" style="670"/>
    <col min="15105" max="15105" width="6.59765625" style="670" customWidth="1"/>
    <col min="15106" max="15108" width="4.59765625" style="670" customWidth="1"/>
    <col min="15109" max="15110" width="4.3984375" style="670" customWidth="1"/>
    <col min="15111" max="15113" width="4.59765625" style="670" customWidth="1"/>
    <col min="15114" max="15114" width="35.3984375" style="670" customWidth="1"/>
    <col min="15115" max="15360" width="9" style="670"/>
    <col min="15361" max="15361" width="6.59765625" style="670" customWidth="1"/>
    <col min="15362" max="15364" width="4.59765625" style="670" customWidth="1"/>
    <col min="15365" max="15366" width="4.3984375" style="670" customWidth="1"/>
    <col min="15367" max="15369" width="4.59765625" style="670" customWidth="1"/>
    <col min="15370" max="15370" width="35.3984375" style="670" customWidth="1"/>
    <col min="15371" max="15616" width="9" style="670"/>
    <col min="15617" max="15617" width="6.59765625" style="670" customWidth="1"/>
    <col min="15618" max="15620" width="4.59765625" style="670" customWidth="1"/>
    <col min="15621" max="15622" width="4.3984375" style="670" customWidth="1"/>
    <col min="15623" max="15625" width="4.59765625" style="670" customWidth="1"/>
    <col min="15626" max="15626" width="35.3984375" style="670" customWidth="1"/>
    <col min="15627" max="15872" width="9" style="670"/>
    <col min="15873" max="15873" width="6.59765625" style="670" customWidth="1"/>
    <col min="15874" max="15876" width="4.59765625" style="670" customWidth="1"/>
    <col min="15877" max="15878" width="4.3984375" style="670" customWidth="1"/>
    <col min="15879" max="15881" width="4.59765625" style="670" customWidth="1"/>
    <col min="15882" max="15882" width="35.3984375" style="670" customWidth="1"/>
    <col min="15883" max="16128" width="9" style="670"/>
    <col min="16129" max="16129" width="6.59765625" style="670" customWidth="1"/>
    <col min="16130" max="16132" width="4.59765625" style="670" customWidth="1"/>
    <col min="16133" max="16134" width="4.3984375" style="670" customWidth="1"/>
    <col min="16135" max="16137" width="4.59765625" style="670" customWidth="1"/>
    <col min="16138" max="16138" width="35.3984375" style="670" customWidth="1"/>
    <col min="16139" max="16384" width="9" style="670"/>
  </cols>
  <sheetData>
    <row r="1" spans="1:11" x14ac:dyDescent="0.4">
      <c r="A1" s="669" t="s">
        <v>324</v>
      </c>
      <c r="B1" s="669"/>
      <c r="C1" s="669"/>
      <c r="D1" s="669"/>
      <c r="E1" s="669"/>
      <c r="F1" s="669"/>
      <c r="G1" s="669"/>
      <c r="H1" s="669"/>
      <c r="I1" s="669"/>
      <c r="J1" s="669"/>
    </row>
    <row r="2" spans="1:11" ht="21.6" thickBot="1" x14ac:dyDescent="0.45">
      <c r="A2" s="669" t="s">
        <v>325</v>
      </c>
      <c r="B2" s="669"/>
      <c r="C2" s="669"/>
      <c r="D2" s="669"/>
      <c r="E2" s="669"/>
      <c r="F2" s="669"/>
      <c r="G2" s="669"/>
      <c r="H2" s="669"/>
      <c r="I2" s="669"/>
      <c r="J2" s="669"/>
    </row>
    <row r="3" spans="1:11" s="677" customFormat="1" ht="18" customHeight="1" x14ac:dyDescent="0.35">
      <c r="A3" s="671" t="s">
        <v>94</v>
      </c>
      <c r="B3" s="672" t="s">
        <v>56</v>
      </c>
      <c r="C3" s="673" t="s">
        <v>326</v>
      </c>
      <c r="D3" s="673" t="s">
        <v>327</v>
      </c>
      <c r="E3" s="673" t="s">
        <v>328</v>
      </c>
      <c r="F3" s="673" t="s">
        <v>329</v>
      </c>
      <c r="G3" s="673" t="s">
        <v>330</v>
      </c>
      <c r="H3" s="674" t="s">
        <v>331</v>
      </c>
      <c r="I3" s="675" t="s">
        <v>332</v>
      </c>
      <c r="J3" s="676" t="s">
        <v>333</v>
      </c>
    </row>
    <row r="4" spans="1:11" ht="18" customHeight="1" x14ac:dyDescent="0.4">
      <c r="A4" s="678"/>
      <c r="B4" s="679" t="s">
        <v>334</v>
      </c>
      <c r="C4" s="680"/>
      <c r="D4" s="680"/>
      <c r="E4" s="680"/>
      <c r="F4" s="681"/>
      <c r="G4" s="681"/>
      <c r="H4" s="682"/>
      <c r="I4" s="683">
        <v>1</v>
      </c>
      <c r="J4" s="684"/>
    </row>
    <row r="5" spans="1:11" ht="18" customHeight="1" x14ac:dyDescent="0.4">
      <c r="A5" s="678"/>
      <c r="B5" s="685"/>
      <c r="C5" s="686">
        <v>2</v>
      </c>
      <c r="D5" s="686">
        <v>3</v>
      </c>
      <c r="E5" s="686">
        <v>4</v>
      </c>
      <c r="F5" s="686">
        <v>5</v>
      </c>
      <c r="G5" s="686">
        <v>6</v>
      </c>
      <c r="H5" s="687">
        <v>7</v>
      </c>
      <c r="I5" s="688">
        <v>8</v>
      </c>
      <c r="J5" s="689"/>
    </row>
    <row r="6" spans="1:11" ht="18" customHeight="1" x14ac:dyDescent="0.4">
      <c r="A6" s="678"/>
      <c r="B6" s="685"/>
      <c r="C6" s="686">
        <v>9</v>
      </c>
      <c r="D6" s="686">
        <v>10</v>
      </c>
      <c r="E6" s="686">
        <v>11</v>
      </c>
      <c r="F6" s="686">
        <v>12</v>
      </c>
      <c r="G6" s="686">
        <v>13</v>
      </c>
      <c r="H6" s="687">
        <v>14</v>
      </c>
      <c r="I6" s="688">
        <v>15</v>
      </c>
      <c r="J6" s="689"/>
      <c r="K6" s="690"/>
    </row>
    <row r="7" spans="1:11" ht="18" customHeight="1" x14ac:dyDescent="0.4">
      <c r="A7" s="678">
        <v>1</v>
      </c>
      <c r="B7" s="685"/>
      <c r="C7" s="686">
        <v>16</v>
      </c>
      <c r="D7" s="686">
        <v>17</v>
      </c>
      <c r="E7" s="686">
        <v>18</v>
      </c>
      <c r="F7" s="686">
        <v>19</v>
      </c>
      <c r="G7" s="686">
        <v>20</v>
      </c>
      <c r="H7" s="687">
        <v>21</v>
      </c>
      <c r="I7" s="691">
        <v>22</v>
      </c>
      <c r="J7" s="689"/>
    </row>
    <row r="8" spans="1:11" ht="18" customHeight="1" thickBot="1" x14ac:dyDescent="0.45">
      <c r="A8" s="692">
        <v>2</v>
      </c>
      <c r="B8" s="685"/>
      <c r="C8" s="693">
        <v>23</v>
      </c>
      <c r="D8" s="694">
        <v>24</v>
      </c>
      <c r="E8" s="694">
        <v>25</v>
      </c>
      <c r="F8" s="694">
        <v>26</v>
      </c>
      <c r="G8" s="694">
        <v>27</v>
      </c>
      <c r="H8" s="695">
        <v>28</v>
      </c>
      <c r="I8" s="696">
        <v>29</v>
      </c>
      <c r="J8" s="697"/>
    </row>
    <row r="9" spans="1:11" ht="18" customHeight="1" thickBot="1" x14ac:dyDescent="0.45">
      <c r="A9" s="698">
        <v>3</v>
      </c>
      <c r="B9" s="685"/>
      <c r="C9" s="699">
        <v>30</v>
      </c>
      <c r="D9" s="700">
        <v>31</v>
      </c>
      <c r="E9" s="700"/>
      <c r="F9" s="700"/>
      <c r="G9" s="701"/>
      <c r="H9" s="702"/>
      <c r="I9" s="703"/>
      <c r="J9" s="704"/>
    </row>
    <row r="10" spans="1:11" ht="18" customHeight="1" x14ac:dyDescent="0.4">
      <c r="A10" s="705"/>
      <c r="B10" s="706" t="s">
        <v>110</v>
      </c>
      <c r="C10" s="707"/>
      <c r="D10" s="707"/>
      <c r="E10" s="707">
        <v>1</v>
      </c>
      <c r="F10" s="707">
        <v>2</v>
      </c>
      <c r="G10" s="707">
        <v>3</v>
      </c>
      <c r="H10" s="708">
        <v>4</v>
      </c>
      <c r="I10" s="709">
        <v>5</v>
      </c>
      <c r="J10" s="710"/>
    </row>
    <row r="11" spans="1:11" ht="18" customHeight="1" x14ac:dyDescent="0.4">
      <c r="A11" s="678">
        <v>4</v>
      </c>
      <c r="B11" s="685"/>
      <c r="C11" s="686">
        <v>6</v>
      </c>
      <c r="D11" s="711">
        <v>7</v>
      </c>
      <c r="E11" s="686">
        <v>8</v>
      </c>
      <c r="F11" s="686">
        <v>9</v>
      </c>
      <c r="G11" s="686">
        <v>10</v>
      </c>
      <c r="H11" s="687">
        <v>11</v>
      </c>
      <c r="I11" s="691">
        <v>12</v>
      </c>
      <c r="J11" s="710"/>
    </row>
    <row r="12" spans="1:11" ht="18" customHeight="1" x14ac:dyDescent="0.4">
      <c r="A12" s="678">
        <v>5</v>
      </c>
      <c r="B12" s="685"/>
      <c r="C12" s="686">
        <v>13</v>
      </c>
      <c r="D12" s="711">
        <v>14</v>
      </c>
      <c r="E12" s="686">
        <v>15</v>
      </c>
      <c r="F12" s="686">
        <v>16</v>
      </c>
      <c r="G12" s="686">
        <v>17</v>
      </c>
      <c r="H12" s="687">
        <v>18</v>
      </c>
      <c r="I12" s="691">
        <v>19</v>
      </c>
      <c r="J12" s="710"/>
    </row>
    <row r="13" spans="1:11" ht="18" customHeight="1" thickBot="1" x14ac:dyDescent="0.45">
      <c r="A13" s="692">
        <v>6</v>
      </c>
      <c r="B13" s="685"/>
      <c r="C13" s="694">
        <v>20</v>
      </c>
      <c r="D13" s="694">
        <v>21</v>
      </c>
      <c r="E13" s="693">
        <v>22</v>
      </c>
      <c r="F13" s="694">
        <v>23</v>
      </c>
      <c r="G13" s="694">
        <v>24</v>
      </c>
      <c r="H13" s="695">
        <v>25</v>
      </c>
      <c r="I13" s="696">
        <v>26</v>
      </c>
      <c r="J13" s="712"/>
    </row>
    <row r="14" spans="1:11" ht="18" customHeight="1" thickBot="1" x14ac:dyDescent="0.45">
      <c r="A14" s="698">
        <v>7</v>
      </c>
      <c r="B14" s="713"/>
      <c r="C14" s="700">
        <v>27</v>
      </c>
      <c r="D14" s="699">
        <v>28</v>
      </c>
      <c r="E14" s="700">
        <v>29</v>
      </c>
      <c r="F14" s="700">
        <v>30</v>
      </c>
      <c r="G14" s="700"/>
      <c r="H14" s="702"/>
      <c r="I14" s="714"/>
      <c r="J14" s="704"/>
    </row>
    <row r="15" spans="1:11" ht="18" customHeight="1" x14ac:dyDescent="0.4">
      <c r="A15" s="705"/>
      <c r="B15" s="685" t="s">
        <v>111</v>
      </c>
      <c r="C15" s="707"/>
      <c r="D15" s="707"/>
      <c r="E15" s="707"/>
      <c r="F15" s="707"/>
      <c r="G15" s="707">
        <v>1</v>
      </c>
      <c r="H15" s="708">
        <v>2</v>
      </c>
      <c r="I15" s="715">
        <v>3</v>
      </c>
      <c r="J15" s="710"/>
    </row>
    <row r="16" spans="1:11" ht="18" customHeight="1" x14ac:dyDescent="0.4">
      <c r="A16" s="678">
        <v>8</v>
      </c>
      <c r="B16" s="685"/>
      <c r="C16" s="686">
        <v>4</v>
      </c>
      <c r="D16" s="686">
        <v>5</v>
      </c>
      <c r="E16" s="711">
        <v>6</v>
      </c>
      <c r="F16" s="686">
        <v>7</v>
      </c>
      <c r="G16" s="686">
        <v>8</v>
      </c>
      <c r="H16" s="687">
        <v>9</v>
      </c>
      <c r="I16" s="691">
        <v>10</v>
      </c>
      <c r="J16" s="710"/>
    </row>
    <row r="17" spans="1:10" ht="18" customHeight="1" x14ac:dyDescent="0.4">
      <c r="A17" s="678">
        <v>9</v>
      </c>
      <c r="B17" s="685"/>
      <c r="C17" s="686">
        <v>11</v>
      </c>
      <c r="D17" s="686">
        <v>12</v>
      </c>
      <c r="E17" s="711">
        <v>13</v>
      </c>
      <c r="F17" s="686">
        <v>14</v>
      </c>
      <c r="G17" s="686">
        <v>15</v>
      </c>
      <c r="H17" s="687">
        <v>16</v>
      </c>
      <c r="I17" s="691">
        <v>17</v>
      </c>
      <c r="J17" s="710"/>
    </row>
    <row r="18" spans="1:10" ht="18" customHeight="1" x14ac:dyDescent="0.4">
      <c r="A18" s="678">
        <v>10</v>
      </c>
      <c r="B18" s="685"/>
      <c r="C18" s="686">
        <v>18</v>
      </c>
      <c r="D18" s="686">
        <v>19</v>
      </c>
      <c r="E18" s="686">
        <v>20</v>
      </c>
      <c r="F18" s="711">
        <v>21</v>
      </c>
      <c r="G18" s="686">
        <v>22</v>
      </c>
      <c r="H18" s="687">
        <v>23</v>
      </c>
      <c r="I18" s="691">
        <v>24</v>
      </c>
      <c r="J18" s="710"/>
    </row>
    <row r="19" spans="1:10" ht="18" customHeight="1" thickBot="1" x14ac:dyDescent="0.45">
      <c r="A19" s="692">
        <v>11</v>
      </c>
      <c r="B19" s="713"/>
      <c r="C19" s="716">
        <v>25</v>
      </c>
      <c r="D19" s="700">
        <v>26</v>
      </c>
      <c r="E19" s="700">
        <v>27</v>
      </c>
      <c r="F19" s="699">
        <v>28</v>
      </c>
      <c r="G19" s="700">
        <v>29</v>
      </c>
      <c r="H19" s="702">
        <v>30</v>
      </c>
      <c r="I19" s="703">
        <v>31</v>
      </c>
      <c r="J19" s="712"/>
    </row>
    <row r="20" spans="1:10" ht="18" customHeight="1" x14ac:dyDescent="0.4">
      <c r="A20" s="678">
        <v>12</v>
      </c>
      <c r="B20" s="706" t="s">
        <v>112</v>
      </c>
      <c r="C20" s="707">
        <v>1</v>
      </c>
      <c r="D20" s="707">
        <v>2</v>
      </c>
      <c r="E20" s="707">
        <v>3</v>
      </c>
      <c r="F20" s="707">
        <v>4</v>
      </c>
      <c r="G20" s="717">
        <v>5</v>
      </c>
      <c r="H20" s="708">
        <v>6</v>
      </c>
      <c r="I20" s="709">
        <v>7</v>
      </c>
      <c r="J20" s="704">
        <v>2</v>
      </c>
    </row>
    <row r="21" spans="1:10" ht="18" customHeight="1" x14ac:dyDescent="0.4">
      <c r="A21" s="678">
        <v>13</v>
      </c>
      <c r="B21" s="685"/>
      <c r="C21" s="686">
        <v>8</v>
      </c>
      <c r="D21" s="686">
        <v>9</v>
      </c>
      <c r="E21" s="686">
        <v>10</v>
      </c>
      <c r="F21" s="686">
        <v>11</v>
      </c>
      <c r="G21" s="711">
        <v>12</v>
      </c>
      <c r="H21" s="687">
        <v>13</v>
      </c>
      <c r="I21" s="691">
        <v>14</v>
      </c>
      <c r="J21" s="710"/>
    </row>
    <row r="22" spans="1:10" ht="18" customHeight="1" x14ac:dyDescent="0.4">
      <c r="A22" s="678">
        <v>14</v>
      </c>
      <c r="B22" s="685"/>
      <c r="C22" s="686">
        <v>15</v>
      </c>
      <c r="D22" s="686">
        <v>16</v>
      </c>
      <c r="E22" s="686">
        <v>17</v>
      </c>
      <c r="F22" s="686">
        <v>18</v>
      </c>
      <c r="G22" s="686">
        <v>19</v>
      </c>
      <c r="H22" s="718">
        <v>20</v>
      </c>
      <c r="I22" s="691">
        <v>21</v>
      </c>
      <c r="J22" s="710"/>
    </row>
    <row r="23" spans="1:10" ht="18" customHeight="1" x14ac:dyDescent="0.4">
      <c r="A23" s="678">
        <v>15</v>
      </c>
      <c r="B23" s="685"/>
      <c r="C23" s="686">
        <v>22</v>
      </c>
      <c r="D23" s="686">
        <v>23</v>
      </c>
      <c r="E23" s="686">
        <v>24</v>
      </c>
      <c r="F23" s="686">
        <v>25</v>
      </c>
      <c r="G23" s="711">
        <v>26</v>
      </c>
      <c r="H23" s="687">
        <v>27</v>
      </c>
      <c r="I23" s="691">
        <v>28</v>
      </c>
      <c r="J23" s="710"/>
    </row>
    <row r="24" spans="1:10" ht="18" customHeight="1" thickBot="1" x14ac:dyDescent="0.45">
      <c r="A24" s="698">
        <v>16</v>
      </c>
      <c r="B24" s="713"/>
      <c r="C24" s="700">
        <v>29</v>
      </c>
      <c r="D24" s="700">
        <v>30</v>
      </c>
      <c r="E24" s="700">
        <v>31</v>
      </c>
      <c r="F24" s="700"/>
      <c r="G24" s="700"/>
      <c r="H24" s="702"/>
      <c r="I24" s="703"/>
      <c r="J24" s="712"/>
    </row>
    <row r="25" spans="1:10" ht="18" customHeight="1" x14ac:dyDescent="0.4">
      <c r="A25" s="705"/>
      <c r="B25" s="706" t="s">
        <v>113</v>
      </c>
      <c r="C25" s="707"/>
      <c r="D25" s="707"/>
      <c r="E25" s="707"/>
      <c r="F25" s="707">
        <v>1</v>
      </c>
      <c r="G25" s="707">
        <v>2</v>
      </c>
      <c r="H25" s="719">
        <v>3</v>
      </c>
      <c r="I25" s="709">
        <v>4</v>
      </c>
      <c r="J25" s="704"/>
    </row>
    <row r="26" spans="1:10" ht="18" customHeight="1" x14ac:dyDescent="0.4">
      <c r="A26" s="678">
        <v>17</v>
      </c>
      <c r="B26" s="685"/>
      <c r="C26" s="686">
        <v>5</v>
      </c>
      <c r="D26" s="686">
        <v>6</v>
      </c>
      <c r="E26" s="686">
        <v>7</v>
      </c>
      <c r="F26" s="686">
        <v>8</v>
      </c>
      <c r="G26" s="686">
        <v>9</v>
      </c>
      <c r="H26" s="718">
        <v>10</v>
      </c>
      <c r="I26" s="691">
        <v>11</v>
      </c>
      <c r="J26" s="710"/>
    </row>
    <row r="27" spans="1:10" ht="18" customHeight="1" x14ac:dyDescent="0.4">
      <c r="A27" s="678">
        <v>18</v>
      </c>
      <c r="B27" s="685"/>
      <c r="C27" s="686">
        <v>12</v>
      </c>
      <c r="D27" s="686">
        <v>13</v>
      </c>
      <c r="E27" s="686">
        <v>14</v>
      </c>
      <c r="F27" s="686">
        <v>15</v>
      </c>
      <c r="G27" s="686">
        <v>16</v>
      </c>
      <c r="H27" s="687">
        <v>17</v>
      </c>
      <c r="I27" s="688">
        <v>18</v>
      </c>
      <c r="J27" s="710"/>
    </row>
    <row r="28" spans="1:10" ht="18" customHeight="1" x14ac:dyDescent="0.4">
      <c r="A28" s="720">
        <v>19</v>
      </c>
      <c r="B28" s="685"/>
      <c r="C28" s="686">
        <v>19</v>
      </c>
      <c r="D28" s="686">
        <v>20</v>
      </c>
      <c r="E28" s="686">
        <v>21</v>
      </c>
      <c r="F28" s="686">
        <v>22</v>
      </c>
      <c r="G28" s="686">
        <v>23</v>
      </c>
      <c r="H28" s="687">
        <v>24</v>
      </c>
      <c r="I28" s="688">
        <v>25</v>
      </c>
      <c r="J28" s="710"/>
    </row>
    <row r="29" spans="1:10" ht="18" customHeight="1" thickBot="1" x14ac:dyDescent="0.45">
      <c r="A29" s="721">
        <v>20</v>
      </c>
      <c r="B29" s="713"/>
      <c r="C29" s="722">
        <v>26</v>
      </c>
      <c r="D29" s="722">
        <v>27</v>
      </c>
      <c r="E29" s="722">
        <v>28</v>
      </c>
      <c r="F29" s="723">
        <v>29</v>
      </c>
      <c r="G29" s="723">
        <v>30</v>
      </c>
      <c r="H29" s="724"/>
      <c r="I29" s="725"/>
      <c r="J29" s="712"/>
    </row>
    <row r="30" spans="1:10" ht="18" customHeight="1" x14ac:dyDescent="0.4">
      <c r="A30" s="726"/>
      <c r="B30" s="706" t="s">
        <v>114</v>
      </c>
      <c r="C30" s="727"/>
      <c r="D30" s="727"/>
      <c r="E30" s="727"/>
      <c r="F30" s="727"/>
      <c r="G30" s="727"/>
      <c r="H30" s="728">
        <v>1</v>
      </c>
      <c r="I30" s="729">
        <v>2</v>
      </c>
      <c r="J30" s="730"/>
    </row>
    <row r="31" spans="1:10" ht="18" customHeight="1" x14ac:dyDescent="0.4">
      <c r="A31" s="720"/>
      <c r="B31" s="685"/>
      <c r="C31" s="731">
        <v>3</v>
      </c>
      <c r="D31" s="680">
        <v>4</v>
      </c>
      <c r="E31" s="680">
        <v>5</v>
      </c>
      <c r="F31" s="680">
        <v>6</v>
      </c>
      <c r="G31" s="681">
        <v>7</v>
      </c>
      <c r="H31" s="682">
        <v>8</v>
      </c>
      <c r="I31" s="683">
        <v>9</v>
      </c>
      <c r="J31" s="730"/>
    </row>
    <row r="32" spans="1:10" ht="18" customHeight="1" x14ac:dyDescent="0.4">
      <c r="A32" s="720"/>
      <c r="B32" s="685"/>
      <c r="C32" s="731">
        <v>10</v>
      </c>
      <c r="D32" s="680">
        <v>11</v>
      </c>
      <c r="E32" s="680">
        <v>12</v>
      </c>
      <c r="F32" s="680">
        <v>13</v>
      </c>
      <c r="G32" s="681">
        <v>14</v>
      </c>
      <c r="H32" s="682">
        <v>15</v>
      </c>
      <c r="I32" s="683">
        <v>16</v>
      </c>
      <c r="J32" s="730"/>
    </row>
    <row r="33" spans="1:10" ht="18" customHeight="1" x14ac:dyDescent="0.4">
      <c r="A33" s="720"/>
      <c r="B33" s="685"/>
      <c r="C33" s="732">
        <v>17</v>
      </c>
      <c r="D33" s="733">
        <v>18</v>
      </c>
      <c r="E33" s="680">
        <v>19</v>
      </c>
      <c r="F33" s="680">
        <v>20</v>
      </c>
      <c r="G33" s="680">
        <v>21</v>
      </c>
      <c r="H33" s="734">
        <v>22</v>
      </c>
      <c r="I33" s="683">
        <v>23</v>
      </c>
      <c r="J33" s="730"/>
    </row>
    <row r="34" spans="1:10" ht="18" customHeight="1" x14ac:dyDescent="0.4">
      <c r="A34" s="735"/>
      <c r="B34" s="685"/>
      <c r="C34" s="736">
        <v>24</v>
      </c>
      <c r="D34" s="737">
        <v>25</v>
      </c>
      <c r="E34" s="737">
        <v>26</v>
      </c>
      <c r="F34" s="737">
        <v>27</v>
      </c>
      <c r="G34" s="737">
        <v>28</v>
      </c>
      <c r="H34" s="738">
        <v>29</v>
      </c>
      <c r="I34" s="739">
        <v>30</v>
      </c>
      <c r="J34" s="730"/>
    </row>
    <row r="35" spans="1:10" ht="21.6" thickBot="1" x14ac:dyDescent="0.45">
      <c r="A35" s="716"/>
      <c r="B35" s="713"/>
      <c r="C35" s="740">
        <v>31</v>
      </c>
      <c r="D35" s="716"/>
      <c r="E35" s="716"/>
      <c r="F35" s="716"/>
      <c r="G35" s="716"/>
      <c r="H35" s="741"/>
      <c r="I35" s="741"/>
    </row>
  </sheetData>
  <mergeCells count="17">
    <mergeCell ref="B20:B24"/>
    <mergeCell ref="J20:J24"/>
    <mergeCell ref="A24:A25"/>
    <mergeCell ref="B25:B29"/>
    <mergeCell ref="J25:J29"/>
    <mergeCell ref="A29:A30"/>
    <mergeCell ref="B30:B35"/>
    <mergeCell ref="A1:J1"/>
    <mergeCell ref="A2:J2"/>
    <mergeCell ref="B4:B9"/>
    <mergeCell ref="J4:J8"/>
    <mergeCell ref="A9:A10"/>
    <mergeCell ref="J9:J13"/>
    <mergeCell ref="B10:B14"/>
    <mergeCell ref="A14:A15"/>
    <mergeCell ref="J14:J19"/>
    <mergeCell ref="B15:B19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FF63"/>
  <sheetViews>
    <sheetView workbookViewId="0">
      <pane xSplit="5" ySplit="7" topLeftCell="H8" activePane="bottomRight" state="frozen"/>
      <selection activeCell="O7" sqref="O7"/>
      <selection pane="topRight" activeCell="O7" sqref="O7"/>
      <selection pane="bottomLeft" activeCell="O7" sqref="O7"/>
      <selection pane="bottomRight" activeCell="X24" sqref="X24"/>
    </sheetView>
  </sheetViews>
  <sheetFormatPr defaultColWidth="0" defaultRowHeight="14.4" zeroHeight="1" x14ac:dyDescent="0.3"/>
  <cols>
    <col min="1" max="1" width="2.3984375" style="70" customWidth="1"/>
    <col min="2" max="2" width="3.5" style="71" customWidth="1"/>
    <col min="3" max="3" width="6.69921875" style="71" customWidth="1"/>
    <col min="4" max="4" width="20.3984375" style="71" customWidth="1"/>
    <col min="5" max="5" width="5.3984375" style="71" customWidth="1"/>
    <col min="6" max="7" width="5.3984375" style="71" hidden="1" customWidth="1"/>
    <col min="8" max="12" width="1.8984375" style="72" customWidth="1"/>
    <col min="13" max="151" width="1.8984375" style="71" customWidth="1"/>
    <col min="152" max="152" width="6.59765625" style="71" customWidth="1"/>
    <col min="153" max="156" width="5.8984375" style="71" customWidth="1"/>
    <col min="157" max="157" width="7.59765625" style="71" customWidth="1"/>
    <col min="158" max="158" width="11.59765625" style="71" customWidth="1"/>
    <col min="159" max="159" width="17" style="71" hidden="1" customWidth="1"/>
    <col min="160" max="160" width="9" style="70" customWidth="1"/>
    <col min="161" max="16384" width="9" style="3" hidden="1"/>
  </cols>
  <sheetData>
    <row r="1" spans="1:162" ht="18" customHeight="1" x14ac:dyDescent="0.3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</row>
    <row r="2" spans="1:162" ht="33" customHeight="1" thickBot="1" x14ac:dyDescent="0.35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</row>
    <row r="3" spans="1:162" ht="17.25" customHeight="1" x14ac:dyDescent="0.3">
      <c r="A3" s="1"/>
      <c r="B3" s="531" t="s">
        <v>79</v>
      </c>
      <c r="C3" s="534" t="s">
        <v>92</v>
      </c>
      <c r="D3" s="537" t="s">
        <v>93</v>
      </c>
      <c r="E3" s="4" t="s">
        <v>94</v>
      </c>
      <c r="F3" s="5"/>
      <c r="G3" s="6"/>
      <c r="H3" s="529">
        <v>1</v>
      </c>
      <c r="I3" s="530"/>
      <c r="J3" s="530"/>
      <c r="K3" s="530"/>
      <c r="L3" s="540"/>
      <c r="M3" s="541"/>
      <c r="N3" s="542">
        <v>2</v>
      </c>
      <c r="O3" s="530"/>
      <c r="P3" s="530"/>
      <c r="Q3" s="530"/>
      <c r="R3" s="530"/>
      <c r="S3" s="530"/>
      <c r="T3" s="529">
        <v>3</v>
      </c>
      <c r="U3" s="530"/>
      <c r="V3" s="530"/>
      <c r="W3" s="530"/>
      <c r="X3" s="530"/>
      <c r="Y3" s="530"/>
      <c r="Z3" s="529">
        <v>4</v>
      </c>
      <c r="AA3" s="530"/>
      <c r="AB3" s="530"/>
      <c r="AC3" s="530"/>
      <c r="AD3" s="530"/>
      <c r="AE3" s="541"/>
      <c r="AF3" s="529">
        <v>5</v>
      </c>
      <c r="AG3" s="530"/>
      <c r="AH3" s="530"/>
      <c r="AI3" s="530"/>
      <c r="AJ3" s="540"/>
      <c r="AK3" s="541"/>
      <c r="AL3" s="529">
        <v>6</v>
      </c>
      <c r="AM3" s="530"/>
      <c r="AN3" s="530"/>
      <c r="AO3" s="530"/>
      <c r="AP3" s="540"/>
      <c r="AQ3" s="540"/>
      <c r="AR3" s="529">
        <v>7</v>
      </c>
      <c r="AS3" s="530"/>
      <c r="AT3" s="530"/>
      <c r="AU3" s="530"/>
      <c r="AV3" s="540"/>
      <c r="AW3" s="540"/>
      <c r="AX3" s="529">
        <v>8</v>
      </c>
      <c r="AY3" s="530"/>
      <c r="AZ3" s="530"/>
      <c r="BA3" s="530"/>
      <c r="BB3" s="530"/>
      <c r="BC3" s="530"/>
      <c r="BD3" s="529">
        <v>9</v>
      </c>
      <c r="BE3" s="530"/>
      <c r="BF3" s="530"/>
      <c r="BG3" s="530"/>
      <c r="BH3" s="540"/>
      <c r="BI3" s="540"/>
      <c r="BJ3" s="529">
        <v>10</v>
      </c>
      <c r="BK3" s="530"/>
      <c r="BL3" s="530"/>
      <c r="BM3" s="530"/>
      <c r="BN3" s="540"/>
      <c r="BO3" s="541"/>
      <c r="BP3" s="529">
        <v>11</v>
      </c>
      <c r="BQ3" s="530"/>
      <c r="BR3" s="530"/>
      <c r="BS3" s="530"/>
      <c r="BT3" s="540"/>
      <c r="BU3" s="540"/>
      <c r="BV3" s="529">
        <v>12</v>
      </c>
      <c r="BW3" s="530"/>
      <c r="BX3" s="530"/>
      <c r="BY3" s="530"/>
      <c r="BZ3" s="540"/>
      <c r="CA3" s="540"/>
      <c r="CB3" s="529">
        <v>13</v>
      </c>
      <c r="CC3" s="530"/>
      <c r="CD3" s="530"/>
      <c r="CE3" s="530"/>
      <c r="CF3" s="540"/>
      <c r="CG3" s="541"/>
      <c r="CH3" s="529">
        <v>14</v>
      </c>
      <c r="CI3" s="530"/>
      <c r="CJ3" s="530"/>
      <c r="CK3" s="530"/>
      <c r="CL3" s="540"/>
      <c r="CM3" s="541"/>
      <c r="CN3" s="529">
        <v>15</v>
      </c>
      <c r="CO3" s="530"/>
      <c r="CP3" s="530"/>
      <c r="CQ3" s="530"/>
      <c r="CR3" s="540"/>
      <c r="CS3" s="541"/>
      <c r="CT3" s="529">
        <v>16</v>
      </c>
      <c r="CU3" s="530"/>
      <c r="CV3" s="530"/>
      <c r="CW3" s="530"/>
      <c r="CX3" s="540"/>
      <c r="CY3" s="541"/>
      <c r="CZ3" s="529">
        <v>17</v>
      </c>
      <c r="DA3" s="530"/>
      <c r="DB3" s="530"/>
      <c r="DC3" s="530"/>
      <c r="DD3" s="540"/>
      <c r="DE3" s="541"/>
      <c r="DF3" s="529">
        <v>18</v>
      </c>
      <c r="DG3" s="530"/>
      <c r="DH3" s="530"/>
      <c r="DI3" s="530"/>
      <c r="DJ3" s="540"/>
      <c r="DK3" s="541"/>
      <c r="DL3" s="529">
        <v>19</v>
      </c>
      <c r="DM3" s="530"/>
      <c r="DN3" s="530"/>
      <c r="DO3" s="530"/>
      <c r="DP3" s="540"/>
      <c r="DQ3" s="540"/>
      <c r="DR3" s="529">
        <v>20</v>
      </c>
      <c r="DS3" s="530"/>
      <c r="DT3" s="530"/>
      <c r="DU3" s="530"/>
      <c r="DV3" s="540"/>
      <c r="DW3" s="540"/>
      <c r="DX3" s="529">
        <v>21</v>
      </c>
      <c r="DY3" s="530"/>
      <c r="DZ3" s="530"/>
      <c r="EA3" s="530"/>
      <c r="EB3" s="540"/>
      <c r="EC3" s="541"/>
      <c r="ED3" s="529">
        <v>22</v>
      </c>
      <c r="EE3" s="530"/>
      <c r="EF3" s="530"/>
      <c r="EG3" s="530"/>
      <c r="EH3" s="540"/>
      <c r="EI3" s="541"/>
      <c r="EJ3" s="529">
        <v>23</v>
      </c>
      <c r="EK3" s="530"/>
      <c r="EL3" s="530"/>
      <c r="EM3" s="530"/>
      <c r="EN3" s="540"/>
      <c r="EO3" s="540"/>
      <c r="EP3" s="529">
        <v>24</v>
      </c>
      <c r="EQ3" s="530"/>
      <c r="ER3" s="530"/>
      <c r="ES3" s="530"/>
      <c r="ET3" s="540"/>
      <c r="EU3" s="540"/>
      <c r="EV3" s="556" t="s">
        <v>132</v>
      </c>
      <c r="EW3" s="554" t="s">
        <v>272</v>
      </c>
      <c r="EX3" s="554"/>
      <c r="EY3" s="554"/>
      <c r="EZ3" s="554"/>
      <c r="FA3" s="554"/>
      <c r="FB3" s="560" t="s">
        <v>44</v>
      </c>
      <c r="FC3" s="547" t="s">
        <v>160</v>
      </c>
      <c r="FD3" s="1"/>
    </row>
    <row r="4" spans="1:162" ht="17.25" customHeight="1" x14ac:dyDescent="0.3">
      <c r="A4" s="1"/>
      <c r="B4" s="532"/>
      <c r="C4" s="535"/>
      <c r="D4" s="538"/>
      <c r="E4" s="4" t="s">
        <v>56</v>
      </c>
      <c r="F4" s="7"/>
      <c r="G4" s="8"/>
      <c r="H4" s="543" t="s">
        <v>109</v>
      </c>
      <c r="I4" s="544"/>
      <c r="J4" s="544"/>
      <c r="K4" s="544"/>
      <c r="L4" s="545"/>
      <c r="M4" s="546"/>
      <c r="N4" s="543" t="s">
        <v>109</v>
      </c>
      <c r="O4" s="544"/>
      <c r="P4" s="544"/>
      <c r="Q4" s="544"/>
      <c r="R4" s="545"/>
      <c r="S4" s="546"/>
      <c r="T4" s="543" t="s">
        <v>121</v>
      </c>
      <c r="U4" s="544"/>
      <c r="V4" s="544"/>
      <c r="W4" s="544"/>
      <c r="X4" s="545"/>
      <c r="Y4" s="546"/>
      <c r="Z4" s="543" t="s">
        <v>110</v>
      </c>
      <c r="AA4" s="544"/>
      <c r="AB4" s="544"/>
      <c r="AC4" s="544"/>
      <c r="AD4" s="545"/>
      <c r="AE4" s="546"/>
      <c r="AF4" s="543" t="s">
        <v>110</v>
      </c>
      <c r="AG4" s="544"/>
      <c r="AH4" s="544"/>
      <c r="AI4" s="544"/>
      <c r="AJ4" s="545"/>
      <c r="AK4" s="546"/>
      <c r="AL4" s="543" t="s">
        <v>110</v>
      </c>
      <c r="AM4" s="544"/>
      <c r="AN4" s="544"/>
      <c r="AO4" s="544"/>
      <c r="AP4" s="545"/>
      <c r="AQ4" s="545"/>
      <c r="AR4" s="543" t="s">
        <v>122</v>
      </c>
      <c r="AS4" s="544"/>
      <c r="AT4" s="544"/>
      <c r="AU4" s="544"/>
      <c r="AV4" s="545"/>
      <c r="AW4" s="545"/>
      <c r="AX4" s="543" t="s">
        <v>111</v>
      </c>
      <c r="AY4" s="544"/>
      <c r="AZ4" s="544"/>
      <c r="BA4" s="544"/>
      <c r="BB4" s="545"/>
      <c r="BC4" s="545"/>
      <c r="BD4" s="543" t="s">
        <v>111</v>
      </c>
      <c r="BE4" s="544"/>
      <c r="BF4" s="544"/>
      <c r="BG4" s="544"/>
      <c r="BH4" s="545"/>
      <c r="BI4" s="545"/>
      <c r="BJ4" s="543" t="s">
        <v>111</v>
      </c>
      <c r="BK4" s="544"/>
      <c r="BL4" s="544"/>
      <c r="BM4" s="544"/>
      <c r="BN4" s="545"/>
      <c r="BO4" s="545"/>
      <c r="BP4" s="543" t="s">
        <v>111</v>
      </c>
      <c r="BQ4" s="544"/>
      <c r="BR4" s="544"/>
      <c r="BS4" s="544"/>
      <c r="BT4" s="545"/>
      <c r="BU4" s="545"/>
      <c r="BV4" s="543" t="s">
        <v>112</v>
      </c>
      <c r="BW4" s="544"/>
      <c r="BX4" s="544"/>
      <c r="BY4" s="544"/>
      <c r="BZ4" s="545"/>
      <c r="CA4" s="545"/>
      <c r="CB4" s="543" t="s">
        <v>112</v>
      </c>
      <c r="CC4" s="544"/>
      <c r="CD4" s="544"/>
      <c r="CE4" s="544"/>
      <c r="CF4" s="545"/>
      <c r="CG4" s="545"/>
      <c r="CH4" s="543" t="s">
        <v>112</v>
      </c>
      <c r="CI4" s="544"/>
      <c r="CJ4" s="544"/>
      <c r="CK4" s="544"/>
      <c r="CL4" s="545"/>
      <c r="CM4" s="546"/>
      <c r="CN4" s="543" t="s">
        <v>112</v>
      </c>
      <c r="CO4" s="544"/>
      <c r="CP4" s="544"/>
      <c r="CQ4" s="544"/>
      <c r="CR4" s="545"/>
      <c r="CS4" s="546"/>
      <c r="CT4" s="543" t="s">
        <v>124</v>
      </c>
      <c r="CU4" s="544"/>
      <c r="CV4" s="544"/>
      <c r="CW4" s="544"/>
      <c r="CX4" s="545"/>
      <c r="CY4" s="546"/>
      <c r="CZ4" s="543" t="s">
        <v>113</v>
      </c>
      <c r="DA4" s="544"/>
      <c r="DB4" s="544"/>
      <c r="DC4" s="544"/>
      <c r="DD4" s="545"/>
      <c r="DE4" s="546"/>
      <c r="DF4" s="543" t="s">
        <v>113</v>
      </c>
      <c r="DG4" s="544"/>
      <c r="DH4" s="544"/>
      <c r="DI4" s="544"/>
      <c r="DJ4" s="545"/>
      <c r="DK4" s="546"/>
      <c r="DL4" s="543" t="s">
        <v>113</v>
      </c>
      <c r="DM4" s="544"/>
      <c r="DN4" s="544"/>
      <c r="DO4" s="544"/>
      <c r="DP4" s="545"/>
      <c r="DQ4" s="546"/>
      <c r="DR4" s="543" t="s">
        <v>113</v>
      </c>
      <c r="DS4" s="544"/>
      <c r="DT4" s="544"/>
      <c r="DU4" s="544"/>
      <c r="DV4" s="545"/>
      <c r="DW4" s="545"/>
      <c r="DX4" s="543"/>
      <c r="DY4" s="544"/>
      <c r="DZ4" s="544"/>
      <c r="EA4" s="544"/>
      <c r="EB4" s="545"/>
      <c r="EC4" s="546"/>
      <c r="ED4" s="543"/>
      <c r="EE4" s="544"/>
      <c r="EF4" s="544"/>
      <c r="EG4" s="544"/>
      <c r="EH4" s="545"/>
      <c r="EI4" s="546"/>
      <c r="EJ4" s="543"/>
      <c r="EK4" s="544"/>
      <c r="EL4" s="544"/>
      <c r="EM4" s="544"/>
      <c r="EN4" s="545"/>
      <c r="EO4" s="545"/>
      <c r="EP4" s="543"/>
      <c r="EQ4" s="544"/>
      <c r="ER4" s="544"/>
      <c r="ES4" s="544"/>
      <c r="ET4" s="545"/>
      <c r="EU4" s="545"/>
      <c r="EV4" s="557"/>
      <c r="EW4" s="554"/>
      <c r="EX4" s="554"/>
      <c r="EY4" s="555"/>
      <c r="EZ4" s="554"/>
      <c r="FA4" s="554"/>
      <c r="FB4" s="560"/>
      <c r="FC4" s="548"/>
      <c r="FD4" s="1"/>
    </row>
    <row r="5" spans="1:162" ht="17.25" customHeight="1" x14ac:dyDescent="0.3">
      <c r="A5" s="1"/>
      <c r="B5" s="532"/>
      <c r="C5" s="535"/>
      <c r="D5" s="538"/>
      <c r="E5" s="4" t="s">
        <v>96</v>
      </c>
      <c r="F5" s="7"/>
      <c r="G5" s="8"/>
      <c r="H5" s="9"/>
      <c r="I5" s="10"/>
      <c r="J5" s="10"/>
      <c r="K5" s="10"/>
      <c r="L5" s="12"/>
      <c r="M5" s="11"/>
      <c r="N5" s="9"/>
      <c r="O5" s="10"/>
      <c r="P5" s="10"/>
      <c r="Q5" s="10"/>
      <c r="R5" s="12"/>
      <c r="S5" s="11"/>
      <c r="T5" s="9"/>
      <c r="U5" s="10"/>
      <c r="V5" s="10"/>
      <c r="W5" s="10"/>
      <c r="X5" s="12"/>
      <c r="Y5" s="11"/>
      <c r="Z5" s="9"/>
      <c r="AA5" s="10"/>
      <c r="AB5" s="10"/>
      <c r="AC5" s="10"/>
      <c r="AD5" s="12"/>
      <c r="AE5" s="11"/>
      <c r="AF5" s="9"/>
      <c r="AG5" s="10"/>
      <c r="AH5" s="10"/>
      <c r="AI5" s="10"/>
      <c r="AJ5" s="12"/>
      <c r="AK5" s="11"/>
      <c r="AL5" s="9"/>
      <c r="AM5" s="10"/>
      <c r="AN5" s="10"/>
      <c r="AO5" s="10"/>
      <c r="AP5" s="12"/>
      <c r="AQ5" s="11"/>
      <c r="AR5" s="9"/>
      <c r="AS5" s="10"/>
      <c r="AT5" s="10"/>
      <c r="AU5" s="10"/>
      <c r="AV5" s="12"/>
      <c r="AW5" s="11"/>
      <c r="AX5" s="9"/>
      <c r="AY5" s="10"/>
      <c r="AZ5" s="10"/>
      <c r="BA5" s="10"/>
      <c r="BB5" s="12"/>
      <c r="BC5" s="11"/>
      <c r="BD5" s="9"/>
      <c r="BE5" s="10"/>
      <c r="BF5" s="10"/>
      <c r="BG5" s="10"/>
      <c r="BH5" s="12"/>
      <c r="BI5" s="11"/>
      <c r="BJ5" s="9"/>
      <c r="BK5" s="10"/>
      <c r="BL5" s="10"/>
      <c r="BM5" s="10"/>
      <c r="BN5" s="12"/>
      <c r="BO5" s="11"/>
      <c r="BP5" s="9"/>
      <c r="BQ5" s="10"/>
      <c r="BR5" s="10"/>
      <c r="BS5" s="10"/>
      <c r="BT5" s="12"/>
      <c r="BU5" s="11"/>
      <c r="BV5" s="9"/>
      <c r="BW5" s="10"/>
      <c r="BX5" s="10"/>
      <c r="BY5" s="10"/>
      <c r="BZ5" s="12"/>
      <c r="CA5" s="11"/>
      <c r="CB5" s="9"/>
      <c r="CC5" s="10"/>
      <c r="CD5" s="10"/>
      <c r="CE5" s="10"/>
      <c r="CF5" s="12"/>
      <c r="CG5" s="11"/>
      <c r="CH5" s="9"/>
      <c r="CI5" s="10"/>
      <c r="CJ5" s="10"/>
      <c r="CK5" s="10"/>
      <c r="CL5" s="12"/>
      <c r="CM5" s="11"/>
      <c r="CN5" s="9"/>
      <c r="CO5" s="10"/>
      <c r="CP5" s="10"/>
      <c r="CQ5" s="10"/>
      <c r="CR5" s="12"/>
      <c r="CS5" s="11"/>
      <c r="CT5" s="9"/>
      <c r="CU5" s="10"/>
      <c r="CV5" s="10"/>
      <c r="CW5" s="10"/>
      <c r="CX5" s="12"/>
      <c r="CY5" s="11"/>
      <c r="CZ5" s="9"/>
      <c r="DA5" s="10"/>
      <c r="DB5" s="10"/>
      <c r="DC5" s="10"/>
      <c r="DD5" s="12"/>
      <c r="DE5" s="11"/>
      <c r="DF5" s="9"/>
      <c r="DG5" s="10"/>
      <c r="DH5" s="10"/>
      <c r="DI5" s="10"/>
      <c r="DJ5" s="12"/>
      <c r="DK5" s="11"/>
      <c r="DL5" s="9"/>
      <c r="DM5" s="10"/>
      <c r="DN5" s="10"/>
      <c r="DO5" s="10"/>
      <c r="DP5" s="12"/>
      <c r="DQ5" s="11"/>
      <c r="DR5" s="9"/>
      <c r="DS5" s="10"/>
      <c r="DT5" s="10"/>
      <c r="DU5" s="10"/>
      <c r="DV5" s="12"/>
      <c r="DW5" s="11"/>
      <c r="DX5" s="9"/>
      <c r="DY5" s="10"/>
      <c r="DZ5" s="10"/>
      <c r="EA5" s="10"/>
      <c r="EB5" s="12"/>
      <c r="EC5" s="11"/>
      <c r="ED5" s="9"/>
      <c r="EE5" s="10"/>
      <c r="EF5" s="10"/>
      <c r="EG5" s="10"/>
      <c r="EH5" s="12"/>
      <c r="EI5" s="11"/>
      <c r="EJ5" s="9"/>
      <c r="EK5" s="10"/>
      <c r="EL5" s="10"/>
      <c r="EM5" s="10"/>
      <c r="EN5" s="12"/>
      <c r="EO5" s="11"/>
      <c r="EP5" s="9"/>
      <c r="EQ5" s="10"/>
      <c r="ER5" s="10"/>
      <c r="ES5" s="10"/>
      <c r="ET5" s="12"/>
      <c r="EU5" s="11"/>
      <c r="EV5" s="557"/>
      <c r="EW5" s="561" t="s">
        <v>95</v>
      </c>
      <c r="EX5" s="562"/>
      <c r="EY5" s="13">
        <f ca="1">INDIRECT("หน้าหลัก!N13")</f>
        <v>40</v>
      </c>
      <c r="EZ5" s="563" t="s">
        <v>103</v>
      </c>
      <c r="FA5" s="564"/>
      <c r="FB5" s="560"/>
      <c r="FC5" s="548"/>
      <c r="FD5" s="1"/>
    </row>
    <row r="6" spans="1:162" ht="17.25" customHeight="1" x14ac:dyDescent="0.3">
      <c r="A6" s="1"/>
      <c r="B6" s="532"/>
      <c r="C6" s="535"/>
      <c r="D6" s="538"/>
      <c r="E6" s="14" t="s">
        <v>55</v>
      </c>
      <c r="F6" s="15"/>
      <c r="G6" s="16"/>
      <c r="H6" s="356"/>
      <c r="I6" s="357"/>
      <c r="J6" s="357"/>
      <c r="K6" s="357"/>
      <c r="L6" s="360"/>
      <c r="M6" s="358"/>
      <c r="N6" s="359"/>
      <c r="O6" s="357"/>
      <c r="P6" s="357"/>
      <c r="Q6" s="357"/>
      <c r="R6" s="357"/>
      <c r="S6" s="357"/>
      <c r="T6" s="356"/>
      <c r="U6" s="357"/>
      <c r="V6" s="357"/>
      <c r="W6" s="357"/>
      <c r="X6" s="357"/>
      <c r="Y6" s="357"/>
      <c r="Z6" s="356"/>
      <c r="AA6" s="357"/>
      <c r="AB6" s="357"/>
      <c r="AC6" s="357"/>
      <c r="AD6" s="357"/>
      <c r="AE6" s="358"/>
      <c r="AF6" s="356"/>
      <c r="AG6" s="357"/>
      <c r="AH6" s="357"/>
      <c r="AI6" s="357"/>
      <c r="AJ6" s="360"/>
      <c r="AK6" s="358"/>
      <c r="AL6" s="356"/>
      <c r="AM6" s="357"/>
      <c r="AN6" s="357"/>
      <c r="AO6" s="357"/>
      <c r="AP6" s="360"/>
      <c r="AQ6" s="360"/>
      <c r="AR6" s="356"/>
      <c r="AS6" s="357"/>
      <c r="AT6" s="357"/>
      <c r="AU6" s="357"/>
      <c r="AV6" s="360"/>
      <c r="AW6" s="360"/>
      <c r="AX6" s="356"/>
      <c r="AY6" s="357"/>
      <c r="AZ6" s="357"/>
      <c r="BA6" s="357"/>
      <c r="BB6" s="357"/>
      <c r="BC6" s="357"/>
      <c r="BD6" s="356"/>
      <c r="BE6" s="357"/>
      <c r="BF6" s="357"/>
      <c r="BG6" s="357"/>
      <c r="BH6" s="360"/>
      <c r="BI6" s="360"/>
      <c r="BJ6" s="356"/>
      <c r="BK6" s="357"/>
      <c r="BL6" s="357"/>
      <c r="BM6" s="357"/>
      <c r="BN6" s="360"/>
      <c r="BO6" s="358"/>
      <c r="BP6" s="356"/>
      <c r="BQ6" s="357"/>
      <c r="BR6" s="357"/>
      <c r="BS6" s="357"/>
      <c r="BT6" s="360"/>
      <c r="BU6" s="360"/>
      <c r="BV6" s="356"/>
      <c r="BW6" s="357"/>
      <c r="BX6" s="357"/>
      <c r="BY6" s="357"/>
      <c r="BZ6" s="360"/>
      <c r="CA6" s="360"/>
      <c r="CB6" s="356"/>
      <c r="CC6" s="357"/>
      <c r="CD6" s="357"/>
      <c r="CE6" s="357"/>
      <c r="CF6" s="360"/>
      <c r="CG6" s="358"/>
      <c r="CH6" s="356"/>
      <c r="CI6" s="357"/>
      <c r="CJ6" s="357"/>
      <c r="CK6" s="357"/>
      <c r="CL6" s="360"/>
      <c r="CM6" s="358"/>
      <c r="CN6" s="356"/>
      <c r="CO6" s="357"/>
      <c r="CP6" s="357"/>
      <c r="CQ6" s="357"/>
      <c r="CR6" s="360"/>
      <c r="CS6" s="358"/>
      <c r="CT6" s="356"/>
      <c r="CU6" s="357"/>
      <c r="CV6" s="357"/>
      <c r="CW6" s="357"/>
      <c r="CX6" s="360"/>
      <c r="CY6" s="358"/>
      <c r="CZ6" s="356"/>
      <c r="DA6" s="357"/>
      <c r="DB6" s="357"/>
      <c r="DC6" s="357"/>
      <c r="DD6" s="360"/>
      <c r="DE6" s="358"/>
      <c r="DF6" s="356"/>
      <c r="DG6" s="357"/>
      <c r="DH6" s="357"/>
      <c r="DI6" s="357"/>
      <c r="DJ6" s="360"/>
      <c r="DK6" s="358"/>
      <c r="DL6" s="356"/>
      <c r="DM6" s="357"/>
      <c r="DN6" s="357"/>
      <c r="DO6" s="357"/>
      <c r="DP6" s="360"/>
      <c r="DQ6" s="360"/>
      <c r="DR6" s="356"/>
      <c r="DS6" s="357"/>
      <c r="DT6" s="357"/>
      <c r="DU6" s="357"/>
      <c r="DV6" s="360"/>
      <c r="DW6" s="360"/>
      <c r="DX6" s="356"/>
      <c r="DY6" s="357"/>
      <c r="DZ6" s="357"/>
      <c r="EA6" s="357"/>
      <c r="EB6" s="360"/>
      <c r="EC6" s="358"/>
      <c r="ED6" s="356"/>
      <c r="EE6" s="357"/>
      <c r="EF6" s="357"/>
      <c r="EG6" s="357"/>
      <c r="EH6" s="360"/>
      <c r="EI6" s="358"/>
      <c r="EJ6" s="356"/>
      <c r="EK6" s="357"/>
      <c r="EL6" s="357"/>
      <c r="EM6" s="357"/>
      <c r="EN6" s="360"/>
      <c r="EO6" s="360"/>
      <c r="EP6" s="356"/>
      <c r="EQ6" s="357"/>
      <c r="ER6" s="357"/>
      <c r="ES6" s="357"/>
      <c r="ET6" s="360"/>
      <c r="EU6" s="360"/>
      <c r="EV6" s="557"/>
      <c r="EW6" s="565" t="s">
        <v>97</v>
      </c>
      <c r="EX6" s="566" t="s">
        <v>98</v>
      </c>
      <c r="EY6" s="566" t="s">
        <v>99</v>
      </c>
      <c r="EZ6" s="567" t="s">
        <v>100</v>
      </c>
      <c r="FA6" s="568" t="s">
        <v>101</v>
      </c>
      <c r="FB6" s="560"/>
      <c r="FC6" s="548"/>
      <c r="FD6" s="1"/>
    </row>
    <row r="7" spans="1:162" ht="18" customHeight="1" thickBot="1" x14ac:dyDescent="0.35">
      <c r="A7" s="1"/>
      <c r="B7" s="533"/>
      <c r="C7" s="536"/>
      <c r="D7" s="539"/>
      <c r="E7" s="14" t="s">
        <v>102</v>
      </c>
      <c r="F7" s="17"/>
      <c r="G7" s="18"/>
      <c r="H7" s="361"/>
      <c r="I7" s="362"/>
      <c r="J7" s="362"/>
      <c r="K7" s="362"/>
      <c r="L7" s="365"/>
      <c r="M7" s="363"/>
      <c r="N7" s="364"/>
      <c r="O7" s="362"/>
      <c r="P7" s="362"/>
      <c r="Q7" s="362"/>
      <c r="R7" s="362"/>
      <c r="S7" s="362"/>
      <c r="T7" s="361"/>
      <c r="U7" s="362"/>
      <c r="V7" s="362"/>
      <c r="W7" s="362"/>
      <c r="X7" s="362"/>
      <c r="Y7" s="362"/>
      <c r="Z7" s="361"/>
      <c r="AA7" s="362"/>
      <c r="AB7" s="362"/>
      <c r="AC7" s="362"/>
      <c r="AD7" s="362"/>
      <c r="AE7" s="363"/>
      <c r="AF7" s="361"/>
      <c r="AG7" s="362"/>
      <c r="AH7" s="362"/>
      <c r="AI7" s="362"/>
      <c r="AJ7" s="365"/>
      <c r="AK7" s="363"/>
      <c r="AL7" s="361"/>
      <c r="AM7" s="362"/>
      <c r="AN7" s="362"/>
      <c r="AO7" s="362"/>
      <c r="AP7" s="365"/>
      <c r="AQ7" s="365"/>
      <c r="AR7" s="361"/>
      <c r="AS7" s="362"/>
      <c r="AT7" s="362"/>
      <c r="AU7" s="362"/>
      <c r="AV7" s="365"/>
      <c r="AW7" s="365"/>
      <c r="AX7" s="361"/>
      <c r="AY7" s="362"/>
      <c r="AZ7" s="362"/>
      <c r="BA7" s="362"/>
      <c r="BB7" s="362"/>
      <c r="BC7" s="362"/>
      <c r="BD7" s="361"/>
      <c r="BE7" s="362"/>
      <c r="BF7" s="362"/>
      <c r="BG7" s="362"/>
      <c r="BH7" s="365"/>
      <c r="BI7" s="365"/>
      <c r="BJ7" s="361"/>
      <c r="BK7" s="362"/>
      <c r="BL7" s="362"/>
      <c r="BM7" s="362"/>
      <c r="BN7" s="365"/>
      <c r="BO7" s="363"/>
      <c r="BP7" s="361"/>
      <c r="BQ7" s="362"/>
      <c r="BR7" s="362"/>
      <c r="BS7" s="362"/>
      <c r="BT7" s="365"/>
      <c r="BU7" s="365"/>
      <c r="BV7" s="361"/>
      <c r="BW7" s="362"/>
      <c r="BX7" s="362"/>
      <c r="BY7" s="362"/>
      <c r="BZ7" s="365"/>
      <c r="CA7" s="365"/>
      <c r="CB7" s="361"/>
      <c r="CC7" s="362"/>
      <c r="CD7" s="362"/>
      <c r="CE7" s="362"/>
      <c r="CF7" s="365"/>
      <c r="CG7" s="363"/>
      <c r="CH7" s="361"/>
      <c r="CI7" s="362"/>
      <c r="CJ7" s="362"/>
      <c r="CK7" s="362"/>
      <c r="CL7" s="365"/>
      <c r="CM7" s="363"/>
      <c r="CN7" s="361"/>
      <c r="CO7" s="362"/>
      <c r="CP7" s="362"/>
      <c r="CQ7" s="362"/>
      <c r="CR7" s="365"/>
      <c r="CS7" s="363"/>
      <c r="CT7" s="361"/>
      <c r="CU7" s="362"/>
      <c r="CV7" s="362"/>
      <c r="CW7" s="362"/>
      <c r="CX7" s="365"/>
      <c r="CY7" s="363"/>
      <c r="CZ7" s="361"/>
      <c r="DA7" s="362"/>
      <c r="DB7" s="362"/>
      <c r="DC7" s="362"/>
      <c r="DD7" s="365"/>
      <c r="DE7" s="363"/>
      <c r="DF7" s="361"/>
      <c r="DG7" s="362"/>
      <c r="DH7" s="362"/>
      <c r="DI7" s="362"/>
      <c r="DJ7" s="365"/>
      <c r="DK7" s="363"/>
      <c r="DL7" s="361"/>
      <c r="DM7" s="362"/>
      <c r="DN7" s="362"/>
      <c r="DO7" s="362"/>
      <c r="DP7" s="365"/>
      <c r="DQ7" s="365"/>
      <c r="DR7" s="361"/>
      <c r="DS7" s="362"/>
      <c r="DT7" s="362"/>
      <c r="DU7" s="362"/>
      <c r="DV7" s="365"/>
      <c r="DW7" s="365"/>
      <c r="DX7" s="361"/>
      <c r="DY7" s="362"/>
      <c r="DZ7" s="362"/>
      <c r="EA7" s="362"/>
      <c r="EB7" s="365"/>
      <c r="EC7" s="363"/>
      <c r="ED7" s="361"/>
      <c r="EE7" s="362"/>
      <c r="EF7" s="362"/>
      <c r="EG7" s="362"/>
      <c r="EH7" s="365"/>
      <c r="EI7" s="363"/>
      <c r="EJ7" s="361"/>
      <c r="EK7" s="362"/>
      <c r="EL7" s="362"/>
      <c r="EM7" s="362"/>
      <c r="EN7" s="365"/>
      <c r="EO7" s="365"/>
      <c r="EP7" s="361"/>
      <c r="EQ7" s="362"/>
      <c r="ER7" s="362"/>
      <c r="ES7" s="362"/>
      <c r="ET7" s="365"/>
      <c r="EU7" s="365"/>
      <c r="EV7" s="557"/>
      <c r="EW7" s="565"/>
      <c r="EX7" s="566"/>
      <c r="EY7" s="566"/>
      <c r="EZ7" s="567"/>
      <c r="FA7" s="568"/>
      <c r="FB7" s="560"/>
      <c r="FC7" s="549"/>
      <c r="FD7" s="1"/>
      <c r="FE7" s="3" t="s">
        <v>56</v>
      </c>
      <c r="FF7" s="3" t="s">
        <v>128</v>
      </c>
    </row>
    <row r="8" spans="1:162" ht="15.75" customHeight="1" x14ac:dyDescent="0.3">
      <c r="A8" s="1"/>
      <c r="B8" s="19">
        <f ca="1">IF(INDIRECT("ข้อมูลนักเรียน!B8")="","",INDIRECT("ข้อมูลนักเรียน!B8"))</f>
        <v>1</v>
      </c>
      <c r="C8" s="20">
        <f ca="1">IF(INDIRECT("ข้อมูลนักเรียน!C8")="","",INDIRECT("ข้อมูลนักเรียน!C8"))</f>
        <v>70628975</v>
      </c>
      <c r="D8" s="550" t="str">
        <f ca="1">IF(C8="","",INDIRECT("ข้อมูลนักเรียน!D8") &amp;INDIRECT("ข้อมูลนักเรียน!E8") &amp; "  " &amp; INDIRECT("ข้อมูลนักเรียน!F8"))</f>
        <v>สามเณรจิรายุส  มีกุณ</v>
      </c>
      <c r="E8" s="551"/>
      <c r="F8" s="21"/>
      <c r="G8" s="22" t="str">
        <f ca="1">IF(C8="","",IF(INDIRECT("ข้อมูลนักเรียน!H8")="","",INDIRECT("ข้อมูลนักเรียน!H8")))</f>
        <v/>
      </c>
      <c r="H8" s="23"/>
      <c r="I8" s="24"/>
      <c r="J8" s="24"/>
      <c r="K8" s="24"/>
      <c r="L8" s="24"/>
      <c r="M8" s="24"/>
      <c r="N8" s="25"/>
      <c r="O8" s="24"/>
      <c r="P8" s="24"/>
      <c r="Q8" s="24"/>
      <c r="R8" s="24"/>
      <c r="S8" s="24"/>
      <c r="T8" s="25"/>
      <c r="U8" s="24"/>
      <c r="V8" s="24"/>
      <c r="W8" s="24"/>
      <c r="X8" s="24"/>
      <c r="Y8" s="24"/>
      <c r="Z8" s="25"/>
      <c r="AA8" s="24"/>
      <c r="AB8" s="24"/>
      <c r="AC8" s="24"/>
      <c r="AD8" s="24"/>
      <c r="AE8" s="26"/>
      <c r="AF8" s="25"/>
      <c r="AG8" s="24"/>
      <c r="AH8" s="24"/>
      <c r="AI8" s="24"/>
      <c r="AJ8" s="27"/>
      <c r="AK8" s="26"/>
      <c r="AL8" s="25"/>
      <c r="AM8" s="24"/>
      <c r="AN8" s="24"/>
      <c r="AO8" s="24"/>
      <c r="AP8" s="27"/>
      <c r="AQ8" s="27"/>
      <c r="AR8" s="25"/>
      <c r="AS8" s="24"/>
      <c r="AT8" s="24"/>
      <c r="AU8" s="24"/>
      <c r="AV8" s="27"/>
      <c r="AW8" s="27"/>
      <c r="AX8" s="25"/>
      <c r="AY8" s="24"/>
      <c r="AZ8" s="24"/>
      <c r="BA8" s="24"/>
      <c r="BB8" s="24"/>
      <c r="BC8" s="24"/>
      <c r="BD8" s="25"/>
      <c r="BE8" s="24"/>
      <c r="BF8" s="24"/>
      <c r="BG8" s="24"/>
      <c r="BH8" s="27"/>
      <c r="BI8" s="27"/>
      <c r="BJ8" s="25"/>
      <c r="BK8" s="24"/>
      <c r="BL8" s="24"/>
      <c r="BM8" s="24"/>
      <c r="BN8" s="27"/>
      <c r="BO8" s="26"/>
      <c r="BP8" s="25"/>
      <c r="BQ8" s="24"/>
      <c r="BR8" s="24"/>
      <c r="BS8" s="24"/>
      <c r="BT8" s="27"/>
      <c r="BU8" s="27"/>
      <c r="BV8" s="25"/>
      <c r="BW8" s="24"/>
      <c r="BX8" s="24"/>
      <c r="BY8" s="24"/>
      <c r="BZ8" s="27"/>
      <c r="CA8" s="27"/>
      <c r="CB8" s="25"/>
      <c r="CC8" s="24"/>
      <c r="CD8" s="24"/>
      <c r="CE8" s="24"/>
      <c r="CF8" s="27"/>
      <c r="CG8" s="26"/>
      <c r="CH8" s="25"/>
      <c r="CI8" s="24"/>
      <c r="CJ8" s="24"/>
      <c r="CK8" s="24"/>
      <c r="CL8" s="27"/>
      <c r="CM8" s="26"/>
      <c r="CN8" s="25"/>
      <c r="CO8" s="24"/>
      <c r="CP8" s="24"/>
      <c r="CQ8" s="24"/>
      <c r="CR8" s="27"/>
      <c r="CS8" s="26"/>
      <c r="CT8" s="25"/>
      <c r="CU8" s="24"/>
      <c r="CV8" s="24"/>
      <c r="CW8" s="24"/>
      <c r="CX8" s="27"/>
      <c r="CY8" s="26"/>
      <c r="CZ8" s="25"/>
      <c r="DA8" s="24"/>
      <c r="DB8" s="24"/>
      <c r="DC8" s="24"/>
      <c r="DD8" s="27"/>
      <c r="DE8" s="26"/>
      <c r="DF8" s="25"/>
      <c r="DG8" s="24"/>
      <c r="DH8" s="24"/>
      <c r="DI8" s="24"/>
      <c r="DJ8" s="27"/>
      <c r="DK8" s="26"/>
      <c r="DL8" s="25"/>
      <c r="DM8" s="24"/>
      <c r="DN8" s="24"/>
      <c r="DO8" s="24"/>
      <c r="DP8" s="27"/>
      <c r="DQ8" s="27"/>
      <c r="DR8" s="25"/>
      <c r="DS8" s="24"/>
      <c r="DT8" s="24"/>
      <c r="DU8" s="24"/>
      <c r="DV8" s="27"/>
      <c r="DW8" s="27"/>
      <c r="DX8" s="25"/>
      <c r="DY8" s="24"/>
      <c r="DZ8" s="24"/>
      <c r="EA8" s="24"/>
      <c r="EB8" s="27"/>
      <c r="EC8" s="26"/>
      <c r="ED8" s="25"/>
      <c r="EE8" s="24"/>
      <c r="EF8" s="24"/>
      <c r="EG8" s="24"/>
      <c r="EH8" s="27"/>
      <c r="EI8" s="26"/>
      <c r="EJ8" s="25"/>
      <c r="EK8" s="24"/>
      <c r="EL8" s="24"/>
      <c r="EM8" s="24"/>
      <c r="EN8" s="27"/>
      <c r="EO8" s="27"/>
      <c r="EP8" s="25"/>
      <c r="EQ8" s="24"/>
      <c r="ER8" s="24"/>
      <c r="ES8" s="24"/>
      <c r="ET8" s="27"/>
      <c r="EU8" s="27"/>
      <c r="EV8" s="28">
        <f ca="1">IF(D8="","",COUNTIF($H8:$EU8,"/"))</f>
        <v>0</v>
      </c>
      <c r="EW8" s="29">
        <f ca="1">IF(D8="","",COUNTIF($H8:$EU8,"/"))</f>
        <v>0</v>
      </c>
      <c r="EX8" s="30">
        <f ca="1">IF(D8="","",COUNTIF($H8:$EU8,"ป"))</f>
        <v>0</v>
      </c>
      <c r="EY8" s="30">
        <f ca="1">IF(D8="","",COUNTIF($H8:$EU8,"ล"))</f>
        <v>0</v>
      </c>
      <c r="EZ8" s="31">
        <f ca="1">IF(D8="","",COUNTIF($H8:$EU8,"ข"))</f>
        <v>0</v>
      </c>
      <c r="FA8" s="32">
        <f ca="1">IF(C8="","",IF(ISERR(EW8*100/EY$5),0,EW8*100/EY$5))</f>
        <v>0</v>
      </c>
      <c r="FB8" s="33"/>
      <c r="FC8" s="34"/>
      <c r="FD8" s="1"/>
      <c r="FE8" s="3" t="s">
        <v>105</v>
      </c>
      <c r="FF8" s="3" t="s">
        <v>129</v>
      </c>
    </row>
    <row r="9" spans="1:162" ht="15.75" customHeight="1" x14ac:dyDescent="0.3">
      <c r="A9" s="1"/>
      <c r="B9" s="35">
        <f ca="1">IF(INDIRECT("ข้อมูลนักเรียน!B9")="","",INDIRECT("ข้อมูลนักเรียน!B9"))</f>
        <v>2</v>
      </c>
      <c r="C9" s="36">
        <f ca="1">IF(INDIRECT("ข้อมูลนักเรียน!C9")="","",INDIRECT("ข้อมูลนักเรียน!C9"))</f>
        <v>70628996</v>
      </c>
      <c r="D9" s="552" t="str">
        <f ca="1">IF(C9="","",INDIRECT("ข้อมูลนักเรียน!D9") &amp;INDIRECT("ข้อมูลนักเรียน!E9") &amp; "  " &amp; INDIRECT("ข้อมูลนักเรียน!F9"))</f>
        <v>สามเณรจะชัย  ลิซอ</v>
      </c>
      <c r="E9" s="553"/>
      <c r="F9" s="37"/>
      <c r="G9" s="38" t="str">
        <f ca="1">IF(C9="","",IF(INDIRECT("ข้อมูลนักเรียน!H9")="","",INDIRECT("ข้อมูลนักเรียน!H9")))</f>
        <v/>
      </c>
      <c r="H9" s="39"/>
      <c r="I9" s="40"/>
      <c r="J9" s="40"/>
      <c r="K9" s="40"/>
      <c r="L9" s="40"/>
      <c r="M9" s="40"/>
      <c r="N9" s="41"/>
      <c r="O9" s="40"/>
      <c r="P9" s="40"/>
      <c r="Q9" s="40"/>
      <c r="R9" s="40"/>
      <c r="S9" s="40"/>
      <c r="T9" s="41"/>
      <c r="U9" s="40"/>
      <c r="V9" s="40"/>
      <c r="W9" s="40"/>
      <c r="X9" s="40"/>
      <c r="Y9" s="40"/>
      <c r="Z9" s="41"/>
      <c r="AA9" s="40"/>
      <c r="AB9" s="40"/>
      <c r="AC9" s="40"/>
      <c r="AD9" s="40"/>
      <c r="AE9" s="42"/>
      <c r="AF9" s="41"/>
      <c r="AG9" s="40"/>
      <c r="AH9" s="40"/>
      <c r="AI9" s="40"/>
      <c r="AJ9" s="43"/>
      <c r="AK9" s="42"/>
      <c r="AL9" s="41"/>
      <c r="AM9" s="40"/>
      <c r="AN9" s="40"/>
      <c r="AO9" s="40"/>
      <c r="AP9" s="43"/>
      <c r="AQ9" s="43"/>
      <c r="AR9" s="41"/>
      <c r="AS9" s="40"/>
      <c r="AT9" s="40"/>
      <c r="AU9" s="40"/>
      <c r="AV9" s="43"/>
      <c r="AW9" s="43"/>
      <c r="AX9" s="41"/>
      <c r="AY9" s="40"/>
      <c r="AZ9" s="40"/>
      <c r="BA9" s="40"/>
      <c r="BB9" s="40"/>
      <c r="BC9" s="40"/>
      <c r="BD9" s="41"/>
      <c r="BE9" s="40"/>
      <c r="BF9" s="40"/>
      <c r="BG9" s="40"/>
      <c r="BH9" s="43"/>
      <c r="BI9" s="43"/>
      <c r="BJ9" s="41"/>
      <c r="BK9" s="40"/>
      <c r="BL9" s="40"/>
      <c r="BM9" s="40"/>
      <c r="BN9" s="43"/>
      <c r="BO9" s="42"/>
      <c r="BP9" s="41"/>
      <c r="BQ9" s="40"/>
      <c r="BR9" s="40"/>
      <c r="BS9" s="40"/>
      <c r="BT9" s="43"/>
      <c r="BU9" s="43"/>
      <c r="BV9" s="41"/>
      <c r="BW9" s="40"/>
      <c r="BX9" s="40"/>
      <c r="BY9" s="40"/>
      <c r="BZ9" s="43"/>
      <c r="CA9" s="43"/>
      <c r="CB9" s="41"/>
      <c r="CC9" s="40"/>
      <c r="CD9" s="40"/>
      <c r="CE9" s="40"/>
      <c r="CF9" s="43"/>
      <c r="CG9" s="42"/>
      <c r="CH9" s="41"/>
      <c r="CI9" s="40"/>
      <c r="CJ9" s="40"/>
      <c r="CK9" s="40"/>
      <c r="CL9" s="43"/>
      <c r="CM9" s="42"/>
      <c r="CN9" s="41"/>
      <c r="CO9" s="40"/>
      <c r="CP9" s="40"/>
      <c r="CQ9" s="40"/>
      <c r="CR9" s="43"/>
      <c r="CS9" s="42"/>
      <c r="CT9" s="41"/>
      <c r="CU9" s="40"/>
      <c r="CV9" s="40"/>
      <c r="CW9" s="40"/>
      <c r="CX9" s="43"/>
      <c r="CY9" s="42"/>
      <c r="CZ9" s="41"/>
      <c r="DA9" s="40"/>
      <c r="DB9" s="40"/>
      <c r="DC9" s="40"/>
      <c r="DD9" s="43"/>
      <c r="DE9" s="42"/>
      <c r="DF9" s="41"/>
      <c r="DG9" s="40"/>
      <c r="DH9" s="40"/>
      <c r="DI9" s="40"/>
      <c r="DJ9" s="43"/>
      <c r="DK9" s="42"/>
      <c r="DL9" s="41"/>
      <c r="DM9" s="40"/>
      <c r="DN9" s="40"/>
      <c r="DO9" s="40"/>
      <c r="DP9" s="43"/>
      <c r="DQ9" s="43"/>
      <c r="DR9" s="41"/>
      <c r="DS9" s="40"/>
      <c r="DT9" s="40"/>
      <c r="DU9" s="40"/>
      <c r="DV9" s="43"/>
      <c r="DW9" s="43"/>
      <c r="DX9" s="41"/>
      <c r="DY9" s="40"/>
      <c r="DZ9" s="40"/>
      <c r="EA9" s="40"/>
      <c r="EB9" s="43"/>
      <c r="EC9" s="42"/>
      <c r="ED9" s="41"/>
      <c r="EE9" s="40"/>
      <c r="EF9" s="40"/>
      <c r="EG9" s="40"/>
      <c r="EH9" s="43"/>
      <c r="EI9" s="42"/>
      <c r="EJ9" s="41"/>
      <c r="EK9" s="40"/>
      <c r="EL9" s="40"/>
      <c r="EM9" s="40"/>
      <c r="EN9" s="43"/>
      <c r="EO9" s="43"/>
      <c r="EP9" s="41"/>
      <c r="EQ9" s="40"/>
      <c r="ER9" s="40"/>
      <c r="ES9" s="40"/>
      <c r="ET9" s="43"/>
      <c r="EU9" s="43"/>
      <c r="EV9" s="44">
        <f t="shared" ref="EV9:EV52" ca="1" si="0">IF(D9="","",COUNTIF($H9:$EU9,"/"))</f>
        <v>0</v>
      </c>
      <c r="EW9" s="45">
        <f t="shared" ref="EW9:EW52" ca="1" si="1">IF(D9="","",COUNTIF($H9:$EU9,"/"))</f>
        <v>0</v>
      </c>
      <c r="EX9" s="46">
        <f t="shared" ref="EX9:EX52" ca="1" si="2">IF(D9="","",COUNTIF($H9:$EU9,"ป"))</f>
        <v>0</v>
      </c>
      <c r="EY9" s="46">
        <f t="shared" ref="EY9:EY52" ca="1" si="3">IF(D9="","",COUNTIF($H9:$EU9,"ล"))</f>
        <v>0</v>
      </c>
      <c r="EZ9" s="47">
        <f t="shared" ref="EZ9:EZ52" ca="1" si="4">IF(D9="","",COUNTIF($H9:$EU9,"ข"))</f>
        <v>0</v>
      </c>
      <c r="FA9" s="32">
        <f t="shared" ref="FA9:FA52" ca="1" si="5">IF(C9="","",IF(ISERR(EW9*100/EY$5),0,EW9*100/EY$5))</f>
        <v>0</v>
      </c>
      <c r="FB9" s="48"/>
      <c r="FC9" s="49"/>
      <c r="FD9" s="1"/>
      <c r="FE9" s="3" t="s">
        <v>117</v>
      </c>
      <c r="FF9" s="3" t="s">
        <v>104</v>
      </c>
    </row>
    <row r="10" spans="1:162" ht="15.75" customHeight="1" x14ac:dyDescent="0.3">
      <c r="A10" s="1"/>
      <c r="B10" s="35">
        <f ca="1">IF(INDIRECT("ข้อมูลนักเรียน!B10")="","",INDIRECT("ข้อมูลนักเรียน!B10"))</f>
        <v>3</v>
      </c>
      <c r="C10" s="36">
        <f ca="1">IF(INDIRECT("ข้อมูลนักเรียน!C10")="","",INDIRECT("ข้อมูลนักเรียน!C10"))</f>
        <v>70629018</v>
      </c>
      <c r="D10" s="552" t="str">
        <f ca="1">IF(C10="","",INDIRECT("ข้อมูลนักเรียน!D10") &amp;INDIRECT("ข้อมูลนักเรียน!E10") &amp; "  " &amp; INDIRECT("ข้อมูลนักเรียน!F10"))</f>
        <v>สามเณรชัยยะ  พรหมอินต๊ะ</v>
      </c>
      <c r="E10" s="553"/>
      <c r="F10" s="37"/>
      <c r="G10" s="38" t="str">
        <f ca="1">IF(C10="","",IF(INDIRECT("ข้อมูลนักเรียน!H10")="","",INDIRECT("ข้อมูลนักเรียน!H10")))</f>
        <v/>
      </c>
      <c r="H10" s="39"/>
      <c r="I10" s="40"/>
      <c r="J10" s="40"/>
      <c r="K10" s="40"/>
      <c r="L10" s="40"/>
      <c r="M10" s="40"/>
      <c r="N10" s="41"/>
      <c r="O10" s="40"/>
      <c r="P10" s="40"/>
      <c r="Q10" s="40"/>
      <c r="R10" s="40"/>
      <c r="S10" s="40"/>
      <c r="T10" s="41"/>
      <c r="U10" s="40"/>
      <c r="V10" s="40"/>
      <c r="W10" s="40"/>
      <c r="X10" s="40"/>
      <c r="Y10" s="40"/>
      <c r="Z10" s="41"/>
      <c r="AA10" s="40"/>
      <c r="AB10" s="40"/>
      <c r="AC10" s="40"/>
      <c r="AD10" s="40"/>
      <c r="AE10" s="42"/>
      <c r="AF10" s="41"/>
      <c r="AG10" s="40"/>
      <c r="AH10" s="40"/>
      <c r="AI10" s="40"/>
      <c r="AJ10" s="43"/>
      <c r="AK10" s="42"/>
      <c r="AL10" s="41"/>
      <c r="AM10" s="40"/>
      <c r="AN10" s="40"/>
      <c r="AO10" s="40"/>
      <c r="AP10" s="43"/>
      <c r="AQ10" s="43"/>
      <c r="AR10" s="41"/>
      <c r="AS10" s="40"/>
      <c r="AT10" s="40"/>
      <c r="AU10" s="40"/>
      <c r="AV10" s="43"/>
      <c r="AW10" s="43"/>
      <c r="AX10" s="41"/>
      <c r="AY10" s="40"/>
      <c r="AZ10" s="40"/>
      <c r="BA10" s="40"/>
      <c r="BB10" s="40"/>
      <c r="BC10" s="40"/>
      <c r="BD10" s="41"/>
      <c r="BE10" s="40"/>
      <c r="BF10" s="40"/>
      <c r="BG10" s="40"/>
      <c r="BH10" s="43"/>
      <c r="BI10" s="43"/>
      <c r="BJ10" s="41"/>
      <c r="BK10" s="40"/>
      <c r="BL10" s="40"/>
      <c r="BM10" s="40"/>
      <c r="BN10" s="43"/>
      <c r="BO10" s="42"/>
      <c r="BP10" s="41"/>
      <c r="BQ10" s="40"/>
      <c r="BR10" s="40"/>
      <c r="BS10" s="40"/>
      <c r="BT10" s="43"/>
      <c r="BU10" s="43"/>
      <c r="BV10" s="41"/>
      <c r="BW10" s="40"/>
      <c r="BX10" s="40"/>
      <c r="BY10" s="40"/>
      <c r="BZ10" s="43"/>
      <c r="CA10" s="43"/>
      <c r="CB10" s="41"/>
      <c r="CC10" s="40"/>
      <c r="CD10" s="40"/>
      <c r="CE10" s="40"/>
      <c r="CF10" s="43"/>
      <c r="CG10" s="42"/>
      <c r="CH10" s="41"/>
      <c r="CI10" s="40"/>
      <c r="CJ10" s="40"/>
      <c r="CK10" s="40"/>
      <c r="CL10" s="43"/>
      <c r="CM10" s="42"/>
      <c r="CN10" s="41"/>
      <c r="CO10" s="40"/>
      <c r="CP10" s="40"/>
      <c r="CQ10" s="40"/>
      <c r="CR10" s="43"/>
      <c r="CS10" s="42"/>
      <c r="CT10" s="41"/>
      <c r="CU10" s="40"/>
      <c r="CV10" s="40"/>
      <c r="CW10" s="40"/>
      <c r="CX10" s="43"/>
      <c r="CY10" s="42"/>
      <c r="CZ10" s="41"/>
      <c r="DA10" s="40"/>
      <c r="DB10" s="40"/>
      <c r="DC10" s="40"/>
      <c r="DD10" s="43"/>
      <c r="DE10" s="42"/>
      <c r="DF10" s="41"/>
      <c r="DG10" s="40"/>
      <c r="DH10" s="40"/>
      <c r="DI10" s="40"/>
      <c r="DJ10" s="43"/>
      <c r="DK10" s="42"/>
      <c r="DL10" s="41"/>
      <c r="DM10" s="40"/>
      <c r="DN10" s="40"/>
      <c r="DO10" s="40"/>
      <c r="DP10" s="43"/>
      <c r="DQ10" s="43"/>
      <c r="DR10" s="41"/>
      <c r="DS10" s="40"/>
      <c r="DT10" s="40"/>
      <c r="DU10" s="40"/>
      <c r="DV10" s="43"/>
      <c r="DW10" s="43"/>
      <c r="DX10" s="41"/>
      <c r="DY10" s="40"/>
      <c r="DZ10" s="40"/>
      <c r="EA10" s="40"/>
      <c r="EB10" s="43"/>
      <c r="EC10" s="42"/>
      <c r="ED10" s="41"/>
      <c r="EE10" s="40"/>
      <c r="EF10" s="40"/>
      <c r="EG10" s="40"/>
      <c r="EH10" s="43"/>
      <c r="EI10" s="42"/>
      <c r="EJ10" s="41"/>
      <c r="EK10" s="40"/>
      <c r="EL10" s="40"/>
      <c r="EM10" s="40"/>
      <c r="EN10" s="43"/>
      <c r="EO10" s="43"/>
      <c r="EP10" s="41"/>
      <c r="EQ10" s="40"/>
      <c r="ER10" s="40"/>
      <c r="ES10" s="40"/>
      <c r="ET10" s="43"/>
      <c r="EU10" s="43"/>
      <c r="EV10" s="44">
        <f t="shared" ca="1" si="0"/>
        <v>0</v>
      </c>
      <c r="EW10" s="45">
        <f t="shared" ca="1" si="1"/>
        <v>0</v>
      </c>
      <c r="EX10" s="46">
        <f t="shared" ca="1" si="2"/>
        <v>0</v>
      </c>
      <c r="EY10" s="46">
        <f t="shared" ca="1" si="3"/>
        <v>0</v>
      </c>
      <c r="EZ10" s="47">
        <f t="shared" ca="1" si="4"/>
        <v>0</v>
      </c>
      <c r="FA10" s="32">
        <f t="shared" ca="1" si="5"/>
        <v>0</v>
      </c>
      <c r="FB10" s="48"/>
      <c r="FC10" s="49"/>
      <c r="FD10" s="1"/>
      <c r="FE10" s="3" t="s">
        <v>106</v>
      </c>
      <c r="FF10" s="3" t="s">
        <v>130</v>
      </c>
    </row>
    <row r="11" spans="1:162" ht="15.75" customHeight="1" x14ac:dyDescent="0.3">
      <c r="A11" s="1"/>
      <c r="B11" s="35">
        <f ca="1">IF(INDIRECT("ข้อมูลนักเรียน!B11")="","",INDIRECT("ข้อมูลนักเรียน!B11"))</f>
        <v>4</v>
      </c>
      <c r="C11" s="36">
        <f ca="1">IF(INDIRECT("ข้อมูลนักเรียน!C11")="","",INDIRECT("ข้อมูลนักเรียน!C11"))</f>
        <v>70629022</v>
      </c>
      <c r="D11" s="552" t="str">
        <f ca="1">IF(C11="","",INDIRECT("ข้อมูลนักเรียน!D11") &amp;INDIRECT("ข้อมูลนักเรียน!E11") &amp; "  " &amp; INDIRECT("ข้อมูลนักเรียน!F11"))</f>
        <v>สามเณรณัฐพล  วงค์อุ่นใจ</v>
      </c>
      <c r="E11" s="553"/>
      <c r="F11" s="37"/>
      <c r="G11" s="38" t="str">
        <f ca="1">IF(C11="","",IF(INDIRECT("ข้อมูลนักเรียน!H11")="","",INDIRECT("ข้อมูลนักเรียน!H11")))</f>
        <v/>
      </c>
      <c r="H11" s="39"/>
      <c r="I11" s="40"/>
      <c r="J11" s="40"/>
      <c r="K11" s="40"/>
      <c r="L11" s="40"/>
      <c r="M11" s="40"/>
      <c r="N11" s="41"/>
      <c r="O11" s="40"/>
      <c r="P11" s="40"/>
      <c r="Q11" s="40"/>
      <c r="R11" s="40"/>
      <c r="S11" s="40"/>
      <c r="T11" s="41"/>
      <c r="U11" s="40"/>
      <c r="V11" s="40"/>
      <c r="W11" s="40"/>
      <c r="X11" s="40"/>
      <c r="Y11" s="40"/>
      <c r="Z11" s="41"/>
      <c r="AA11" s="40"/>
      <c r="AB11" s="40"/>
      <c r="AC11" s="40"/>
      <c r="AD11" s="40"/>
      <c r="AE11" s="42"/>
      <c r="AF11" s="41"/>
      <c r="AG11" s="40"/>
      <c r="AH11" s="40"/>
      <c r="AI11" s="40"/>
      <c r="AJ11" s="43"/>
      <c r="AK11" s="42"/>
      <c r="AL11" s="41"/>
      <c r="AM11" s="40"/>
      <c r="AN11" s="40"/>
      <c r="AO11" s="40"/>
      <c r="AP11" s="43"/>
      <c r="AQ11" s="43"/>
      <c r="AR11" s="41"/>
      <c r="AS11" s="40"/>
      <c r="AT11" s="40"/>
      <c r="AU11" s="40"/>
      <c r="AV11" s="43"/>
      <c r="AW11" s="43"/>
      <c r="AX11" s="41"/>
      <c r="AY11" s="40"/>
      <c r="AZ11" s="40"/>
      <c r="BA11" s="40"/>
      <c r="BB11" s="40"/>
      <c r="BC11" s="40"/>
      <c r="BD11" s="41"/>
      <c r="BE11" s="40"/>
      <c r="BF11" s="40"/>
      <c r="BG11" s="40"/>
      <c r="BH11" s="43"/>
      <c r="BI11" s="43"/>
      <c r="BJ11" s="41"/>
      <c r="BK11" s="40"/>
      <c r="BL11" s="40"/>
      <c r="BM11" s="40"/>
      <c r="BN11" s="43"/>
      <c r="BO11" s="42"/>
      <c r="BP11" s="41"/>
      <c r="BQ11" s="40"/>
      <c r="BR11" s="40"/>
      <c r="BS11" s="40"/>
      <c r="BT11" s="43"/>
      <c r="BU11" s="43"/>
      <c r="BV11" s="41"/>
      <c r="BW11" s="40"/>
      <c r="BX11" s="40"/>
      <c r="BY11" s="40"/>
      <c r="BZ11" s="43"/>
      <c r="CA11" s="43"/>
      <c r="CB11" s="41"/>
      <c r="CC11" s="40"/>
      <c r="CD11" s="40"/>
      <c r="CE11" s="40"/>
      <c r="CF11" s="43"/>
      <c r="CG11" s="42"/>
      <c r="CH11" s="41"/>
      <c r="CI11" s="40"/>
      <c r="CJ11" s="40"/>
      <c r="CK11" s="40"/>
      <c r="CL11" s="43"/>
      <c r="CM11" s="42"/>
      <c r="CN11" s="41"/>
      <c r="CO11" s="40"/>
      <c r="CP11" s="40"/>
      <c r="CQ11" s="40"/>
      <c r="CR11" s="43"/>
      <c r="CS11" s="42"/>
      <c r="CT11" s="41"/>
      <c r="CU11" s="40"/>
      <c r="CV11" s="40"/>
      <c r="CW11" s="40"/>
      <c r="CX11" s="43"/>
      <c r="CY11" s="42"/>
      <c r="CZ11" s="41"/>
      <c r="DA11" s="40"/>
      <c r="DB11" s="40"/>
      <c r="DC11" s="40"/>
      <c r="DD11" s="43"/>
      <c r="DE11" s="42"/>
      <c r="DF11" s="41"/>
      <c r="DG11" s="40"/>
      <c r="DH11" s="40"/>
      <c r="DI11" s="40"/>
      <c r="DJ11" s="43"/>
      <c r="DK11" s="42"/>
      <c r="DL11" s="41"/>
      <c r="DM11" s="40"/>
      <c r="DN11" s="40"/>
      <c r="DO11" s="40"/>
      <c r="DP11" s="43"/>
      <c r="DQ11" s="43"/>
      <c r="DR11" s="41"/>
      <c r="DS11" s="40"/>
      <c r="DT11" s="40"/>
      <c r="DU11" s="40"/>
      <c r="DV11" s="43"/>
      <c r="DW11" s="43"/>
      <c r="DX11" s="41"/>
      <c r="DY11" s="40"/>
      <c r="DZ11" s="40"/>
      <c r="EA11" s="40"/>
      <c r="EB11" s="43"/>
      <c r="EC11" s="42"/>
      <c r="ED11" s="41"/>
      <c r="EE11" s="40"/>
      <c r="EF11" s="40"/>
      <c r="EG11" s="40"/>
      <c r="EH11" s="43"/>
      <c r="EI11" s="42"/>
      <c r="EJ11" s="41"/>
      <c r="EK11" s="40"/>
      <c r="EL11" s="40"/>
      <c r="EM11" s="40"/>
      <c r="EN11" s="43"/>
      <c r="EO11" s="43"/>
      <c r="EP11" s="41"/>
      <c r="EQ11" s="40"/>
      <c r="ER11" s="40"/>
      <c r="ES11" s="40"/>
      <c r="ET11" s="43"/>
      <c r="EU11" s="43"/>
      <c r="EV11" s="44">
        <f t="shared" ca="1" si="0"/>
        <v>0</v>
      </c>
      <c r="EW11" s="45">
        <f t="shared" ca="1" si="1"/>
        <v>0</v>
      </c>
      <c r="EX11" s="46">
        <f t="shared" ca="1" si="2"/>
        <v>0</v>
      </c>
      <c r="EY11" s="46">
        <f t="shared" ca="1" si="3"/>
        <v>0</v>
      </c>
      <c r="EZ11" s="47">
        <f t="shared" ca="1" si="4"/>
        <v>0</v>
      </c>
      <c r="FA11" s="32">
        <f t="shared" ca="1" si="5"/>
        <v>0</v>
      </c>
      <c r="FB11" s="48"/>
      <c r="FC11" s="49"/>
      <c r="FD11" s="1"/>
      <c r="FE11" s="3" t="s">
        <v>118</v>
      </c>
      <c r="FF11" s="3" t="s">
        <v>131</v>
      </c>
    </row>
    <row r="12" spans="1:162" ht="15.75" customHeight="1" x14ac:dyDescent="0.3">
      <c r="A12" s="1"/>
      <c r="B12" s="35">
        <f ca="1">IF(INDIRECT("ข้อมูลนักเรียน!B12")="","",INDIRECT("ข้อมูลนักเรียน!B12"))</f>
        <v>5</v>
      </c>
      <c r="C12" s="36">
        <f ca="1">IF(INDIRECT("ข้อมูลนักเรียน!C12")="","",INDIRECT("ข้อมูลนักเรียน!C12"))</f>
        <v>70629024</v>
      </c>
      <c r="D12" s="552" t="str">
        <f ca="1">IF(C12="","",INDIRECT("ข้อมูลนักเรียน!D12") &amp;INDIRECT("ข้อมูลนักเรียน!E12") &amp; "  " &amp; INDIRECT("ข้อมูลนักเรียน!F12"))</f>
        <v>สามเณรเกรียงไกร  ลุงสุ</v>
      </c>
      <c r="E12" s="553"/>
      <c r="F12" s="37"/>
      <c r="G12" s="38" t="str">
        <f ca="1">IF(C12="","",IF(INDIRECT("ข้อมูลนักเรียน!H12")="","",INDIRECT("ข้อมูลนักเรียน!H12")))</f>
        <v/>
      </c>
      <c r="H12" s="39"/>
      <c r="I12" s="40"/>
      <c r="J12" s="40"/>
      <c r="K12" s="40"/>
      <c r="L12" s="40"/>
      <c r="M12" s="40"/>
      <c r="N12" s="41"/>
      <c r="O12" s="40"/>
      <c r="P12" s="40"/>
      <c r="Q12" s="40"/>
      <c r="R12" s="40"/>
      <c r="S12" s="40"/>
      <c r="T12" s="41"/>
      <c r="U12" s="40"/>
      <c r="V12" s="40"/>
      <c r="W12" s="40"/>
      <c r="X12" s="40"/>
      <c r="Y12" s="40"/>
      <c r="Z12" s="41"/>
      <c r="AA12" s="40"/>
      <c r="AB12" s="40"/>
      <c r="AC12" s="40"/>
      <c r="AD12" s="40"/>
      <c r="AE12" s="42"/>
      <c r="AF12" s="41"/>
      <c r="AG12" s="40"/>
      <c r="AH12" s="40"/>
      <c r="AI12" s="40"/>
      <c r="AJ12" s="43"/>
      <c r="AK12" s="42"/>
      <c r="AL12" s="41"/>
      <c r="AM12" s="40"/>
      <c r="AN12" s="40"/>
      <c r="AO12" s="40"/>
      <c r="AP12" s="43"/>
      <c r="AQ12" s="43"/>
      <c r="AR12" s="41"/>
      <c r="AS12" s="40"/>
      <c r="AT12" s="40"/>
      <c r="AU12" s="40"/>
      <c r="AV12" s="43"/>
      <c r="AW12" s="43"/>
      <c r="AX12" s="41"/>
      <c r="AY12" s="40"/>
      <c r="AZ12" s="40"/>
      <c r="BA12" s="40"/>
      <c r="BB12" s="40"/>
      <c r="BC12" s="40"/>
      <c r="BD12" s="41"/>
      <c r="BE12" s="40"/>
      <c r="BF12" s="40"/>
      <c r="BG12" s="40"/>
      <c r="BH12" s="43"/>
      <c r="BI12" s="43"/>
      <c r="BJ12" s="41"/>
      <c r="BK12" s="40"/>
      <c r="BL12" s="40"/>
      <c r="BM12" s="40"/>
      <c r="BN12" s="43"/>
      <c r="BO12" s="42"/>
      <c r="BP12" s="41"/>
      <c r="BQ12" s="40"/>
      <c r="BR12" s="40"/>
      <c r="BS12" s="40"/>
      <c r="BT12" s="43"/>
      <c r="BU12" s="43"/>
      <c r="BV12" s="41"/>
      <c r="BW12" s="40"/>
      <c r="BX12" s="40"/>
      <c r="BY12" s="40"/>
      <c r="BZ12" s="43"/>
      <c r="CA12" s="43"/>
      <c r="CB12" s="41"/>
      <c r="CC12" s="40"/>
      <c r="CD12" s="40"/>
      <c r="CE12" s="40"/>
      <c r="CF12" s="43"/>
      <c r="CG12" s="42"/>
      <c r="CH12" s="41"/>
      <c r="CI12" s="40"/>
      <c r="CJ12" s="40"/>
      <c r="CK12" s="40"/>
      <c r="CL12" s="43"/>
      <c r="CM12" s="42"/>
      <c r="CN12" s="41"/>
      <c r="CO12" s="40"/>
      <c r="CP12" s="40"/>
      <c r="CQ12" s="40"/>
      <c r="CR12" s="43"/>
      <c r="CS12" s="42"/>
      <c r="CT12" s="41"/>
      <c r="CU12" s="40"/>
      <c r="CV12" s="40"/>
      <c r="CW12" s="40"/>
      <c r="CX12" s="43"/>
      <c r="CY12" s="42"/>
      <c r="CZ12" s="41"/>
      <c r="DA12" s="40"/>
      <c r="DB12" s="40"/>
      <c r="DC12" s="40"/>
      <c r="DD12" s="43"/>
      <c r="DE12" s="42"/>
      <c r="DF12" s="41"/>
      <c r="DG12" s="40"/>
      <c r="DH12" s="40"/>
      <c r="DI12" s="40"/>
      <c r="DJ12" s="43"/>
      <c r="DK12" s="42"/>
      <c r="DL12" s="41"/>
      <c r="DM12" s="40"/>
      <c r="DN12" s="40"/>
      <c r="DO12" s="40"/>
      <c r="DP12" s="43"/>
      <c r="DQ12" s="43"/>
      <c r="DR12" s="41"/>
      <c r="DS12" s="40"/>
      <c r="DT12" s="40"/>
      <c r="DU12" s="40"/>
      <c r="DV12" s="43"/>
      <c r="DW12" s="43"/>
      <c r="DX12" s="41"/>
      <c r="DY12" s="40"/>
      <c r="DZ12" s="40"/>
      <c r="EA12" s="40"/>
      <c r="EB12" s="43"/>
      <c r="EC12" s="42"/>
      <c r="ED12" s="41"/>
      <c r="EE12" s="40"/>
      <c r="EF12" s="40"/>
      <c r="EG12" s="40"/>
      <c r="EH12" s="43"/>
      <c r="EI12" s="42"/>
      <c r="EJ12" s="41"/>
      <c r="EK12" s="40"/>
      <c r="EL12" s="40"/>
      <c r="EM12" s="40"/>
      <c r="EN12" s="43"/>
      <c r="EO12" s="43"/>
      <c r="EP12" s="41"/>
      <c r="EQ12" s="40"/>
      <c r="ER12" s="40"/>
      <c r="ES12" s="40"/>
      <c r="ET12" s="43"/>
      <c r="EU12" s="43"/>
      <c r="EV12" s="44">
        <f t="shared" ca="1" si="0"/>
        <v>0</v>
      </c>
      <c r="EW12" s="45">
        <f t="shared" ca="1" si="1"/>
        <v>0</v>
      </c>
      <c r="EX12" s="46">
        <f t="shared" ca="1" si="2"/>
        <v>0</v>
      </c>
      <c r="EY12" s="46">
        <f t="shared" ca="1" si="3"/>
        <v>0</v>
      </c>
      <c r="EZ12" s="47">
        <f t="shared" ca="1" si="4"/>
        <v>0</v>
      </c>
      <c r="FA12" s="32">
        <f t="shared" ca="1" si="5"/>
        <v>0</v>
      </c>
      <c r="FB12" s="48"/>
      <c r="FC12" s="49"/>
      <c r="FD12" s="1"/>
      <c r="FE12" s="3" t="s">
        <v>107</v>
      </c>
    </row>
    <row r="13" spans="1:162" ht="15.75" customHeight="1" x14ac:dyDescent="0.3">
      <c r="A13" s="1"/>
      <c r="B13" s="35">
        <f ca="1">IF(INDIRECT("ข้อมูลนักเรียน!B13")="","",INDIRECT("ข้อมูลนักเรียน!B13"))</f>
        <v>6</v>
      </c>
      <c r="C13" s="36">
        <f ca="1">IF(INDIRECT("ข้อมูลนักเรียน!C13")="","",INDIRECT("ข้อมูลนักเรียน!C13"))</f>
        <v>70629031</v>
      </c>
      <c r="D13" s="552" t="str">
        <f ca="1">IF(C13="","",INDIRECT("ข้อมูลนักเรียน!D13") &amp;INDIRECT("ข้อมูลนักเรียน!E13") &amp; "  " &amp; INDIRECT("ข้อมูลนักเรียน!F13"))</f>
        <v>สามเณรณัฐวุฒิ  ทรายปัญญา</v>
      </c>
      <c r="E13" s="553"/>
      <c r="F13" s="37"/>
      <c r="G13" s="38" t="str">
        <f ca="1">IF(C13="","",IF(INDIRECT("ข้อมูลนักเรียน!H13")="","",INDIRECT("ข้อมูลนักเรียน!H13")))</f>
        <v/>
      </c>
      <c r="H13" s="39"/>
      <c r="I13" s="40"/>
      <c r="J13" s="40"/>
      <c r="K13" s="40"/>
      <c r="L13" s="40"/>
      <c r="M13" s="40"/>
      <c r="N13" s="41"/>
      <c r="O13" s="40"/>
      <c r="P13" s="40"/>
      <c r="Q13" s="40"/>
      <c r="R13" s="40"/>
      <c r="S13" s="40"/>
      <c r="T13" s="41"/>
      <c r="U13" s="40"/>
      <c r="V13" s="40"/>
      <c r="W13" s="40"/>
      <c r="X13" s="40"/>
      <c r="Y13" s="40"/>
      <c r="Z13" s="41"/>
      <c r="AA13" s="40"/>
      <c r="AB13" s="40"/>
      <c r="AC13" s="40"/>
      <c r="AD13" s="40"/>
      <c r="AE13" s="42"/>
      <c r="AF13" s="41"/>
      <c r="AG13" s="40"/>
      <c r="AH13" s="40"/>
      <c r="AI13" s="40"/>
      <c r="AJ13" s="43"/>
      <c r="AK13" s="42"/>
      <c r="AL13" s="41"/>
      <c r="AM13" s="40"/>
      <c r="AN13" s="40"/>
      <c r="AO13" s="40"/>
      <c r="AP13" s="43"/>
      <c r="AQ13" s="43"/>
      <c r="AR13" s="41"/>
      <c r="AS13" s="40"/>
      <c r="AT13" s="40"/>
      <c r="AU13" s="40"/>
      <c r="AV13" s="43"/>
      <c r="AW13" s="43"/>
      <c r="AX13" s="41"/>
      <c r="AY13" s="40"/>
      <c r="AZ13" s="40"/>
      <c r="BA13" s="40"/>
      <c r="BB13" s="40"/>
      <c r="BC13" s="40"/>
      <c r="BD13" s="41"/>
      <c r="BE13" s="40"/>
      <c r="BF13" s="40"/>
      <c r="BG13" s="40"/>
      <c r="BH13" s="43"/>
      <c r="BI13" s="43"/>
      <c r="BJ13" s="41"/>
      <c r="BK13" s="40"/>
      <c r="BL13" s="40"/>
      <c r="BM13" s="40"/>
      <c r="BN13" s="43"/>
      <c r="BO13" s="42"/>
      <c r="BP13" s="41"/>
      <c r="BQ13" s="40"/>
      <c r="BR13" s="40"/>
      <c r="BS13" s="40"/>
      <c r="BT13" s="43"/>
      <c r="BU13" s="43"/>
      <c r="BV13" s="41"/>
      <c r="BW13" s="40"/>
      <c r="BX13" s="40"/>
      <c r="BY13" s="40"/>
      <c r="BZ13" s="43"/>
      <c r="CA13" s="43"/>
      <c r="CB13" s="41"/>
      <c r="CC13" s="40"/>
      <c r="CD13" s="40"/>
      <c r="CE13" s="40"/>
      <c r="CF13" s="43"/>
      <c r="CG13" s="42"/>
      <c r="CH13" s="41"/>
      <c r="CI13" s="40"/>
      <c r="CJ13" s="40"/>
      <c r="CK13" s="40"/>
      <c r="CL13" s="43"/>
      <c r="CM13" s="42"/>
      <c r="CN13" s="41"/>
      <c r="CO13" s="40"/>
      <c r="CP13" s="40"/>
      <c r="CQ13" s="40"/>
      <c r="CR13" s="43"/>
      <c r="CS13" s="42"/>
      <c r="CT13" s="41"/>
      <c r="CU13" s="40"/>
      <c r="CV13" s="40"/>
      <c r="CW13" s="40"/>
      <c r="CX13" s="43"/>
      <c r="CY13" s="42"/>
      <c r="CZ13" s="41"/>
      <c r="DA13" s="40"/>
      <c r="DB13" s="40"/>
      <c r="DC13" s="40"/>
      <c r="DD13" s="43"/>
      <c r="DE13" s="42"/>
      <c r="DF13" s="41"/>
      <c r="DG13" s="40"/>
      <c r="DH13" s="40"/>
      <c r="DI13" s="40"/>
      <c r="DJ13" s="43"/>
      <c r="DK13" s="42"/>
      <c r="DL13" s="41"/>
      <c r="DM13" s="40"/>
      <c r="DN13" s="40"/>
      <c r="DO13" s="40"/>
      <c r="DP13" s="43"/>
      <c r="DQ13" s="43"/>
      <c r="DR13" s="41"/>
      <c r="DS13" s="40"/>
      <c r="DT13" s="40"/>
      <c r="DU13" s="40"/>
      <c r="DV13" s="43"/>
      <c r="DW13" s="43"/>
      <c r="DX13" s="41"/>
      <c r="DY13" s="40"/>
      <c r="DZ13" s="40"/>
      <c r="EA13" s="40"/>
      <c r="EB13" s="43"/>
      <c r="EC13" s="42"/>
      <c r="ED13" s="41"/>
      <c r="EE13" s="40"/>
      <c r="EF13" s="40"/>
      <c r="EG13" s="40"/>
      <c r="EH13" s="43"/>
      <c r="EI13" s="42"/>
      <c r="EJ13" s="41"/>
      <c r="EK13" s="40"/>
      <c r="EL13" s="40"/>
      <c r="EM13" s="40"/>
      <c r="EN13" s="43"/>
      <c r="EO13" s="43"/>
      <c r="EP13" s="41"/>
      <c r="EQ13" s="40"/>
      <c r="ER13" s="40"/>
      <c r="ES13" s="40"/>
      <c r="ET13" s="43"/>
      <c r="EU13" s="43"/>
      <c r="EV13" s="44">
        <f t="shared" ca="1" si="0"/>
        <v>0</v>
      </c>
      <c r="EW13" s="45">
        <f t="shared" ca="1" si="1"/>
        <v>0</v>
      </c>
      <c r="EX13" s="46">
        <f t="shared" ca="1" si="2"/>
        <v>0</v>
      </c>
      <c r="EY13" s="46">
        <f t="shared" ca="1" si="3"/>
        <v>0</v>
      </c>
      <c r="EZ13" s="47">
        <f t="shared" ca="1" si="4"/>
        <v>0</v>
      </c>
      <c r="FA13" s="32">
        <f t="shared" ca="1" si="5"/>
        <v>0</v>
      </c>
      <c r="FB13" s="48"/>
      <c r="FC13" s="49"/>
      <c r="FD13" s="1"/>
      <c r="FE13" s="3" t="s">
        <v>119</v>
      </c>
    </row>
    <row r="14" spans="1:162" ht="15.75" customHeight="1" x14ac:dyDescent="0.3">
      <c r="A14" s="1"/>
      <c r="B14" s="35">
        <f ca="1">IF(INDIRECT("ข้อมูลนักเรียน!B14")="","",INDIRECT("ข้อมูลนักเรียน!B14"))</f>
        <v>7</v>
      </c>
      <c r="C14" s="36">
        <f ca="1">IF(INDIRECT("ข้อมูลนักเรียน!C14")="","",INDIRECT("ข้อมูลนักเรียน!C14"))</f>
        <v>70629035</v>
      </c>
      <c r="D14" s="552" t="str">
        <f ca="1">IF(C14="","",INDIRECT("ข้อมูลนักเรียน!D14") &amp;INDIRECT("ข้อมูลนักเรียน!E14") &amp; "  " &amp; INDIRECT("ข้อมูลนักเรียน!F14"))</f>
        <v>สามเณรทินกร  จองหลี</v>
      </c>
      <c r="E14" s="553"/>
      <c r="F14" s="37"/>
      <c r="G14" s="38" t="str">
        <f ca="1">IF(C14="","",IF(INDIRECT("ข้อมูลนักเรียน!H14")="","",INDIRECT("ข้อมูลนักเรียน!H14")))</f>
        <v/>
      </c>
      <c r="H14" s="39"/>
      <c r="I14" s="40"/>
      <c r="J14" s="40"/>
      <c r="K14" s="40"/>
      <c r="L14" s="40"/>
      <c r="M14" s="40"/>
      <c r="N14" s="41"/>
      <c r="O14" s="40"/>
      <c r="P14" s="40"/>
      <c r="Q14" s="40"/>
      <c r="R14" s="40"/>
      <c r="S14" s="40"/>
      <c r="T14" s="41"/>
      <c r="U14" s="40"/>
      <c r="V14" s="40"/>
      <c r="W14" s="40"/>
      <c r="X14" s="40"/>
      <c r="Y14" s="40"/>
      <c r="Z14" s="41"/>
      <c r="AA14" s="40"/>
      <c r="AB14" s="40"/>
      <c r="AC14" s="40"/>
      <c r="AD14" s="40"/>
      <c r="AE14" s="42"/>
      <c r="AF14" s="41"/>
      <c r="AG14" s="40"/>
      <c r="AH14" s="40"/>
      <c r="AI14" s="40"/>
      <c r="AJ14" s="43"/>
      <c r="AK14" s="42"/>
      <c r="AL14" s="41"/>
      <c r="AM14" s="40"/>
      <c r="AN14" s="40"/>
      <c r="AO14" s="40"/>
      <c r="AP14" s="43"/>
      <c r="AQ14" s="43"/>
      <c r="AR14" s="41"/>
      <c r="AS14" s="40"/>
      <c r="AT14" s="40"/>
      <c r="AU14" s="40"/>
      <c r="AV14" s="43"/>
      <c r="AW14" s="43"/>
      <c r="AX14" s="41"/>
      <c r="AY14" s="40"/>
      <c r="AZ14" s="40"/>
      <c r="BA14" s="40"/>
      <c r="BB14" s="40"/>
      <c r="BC14" s="40"/>
      <c r="BD14" s="41"/>
      <c r="BE14" s="40"/>
      <c r="BF14" s="40"/>
      <c r="BG14" s="40"/>
      <c r="BH14" s="43"/>
      <c r="BI14" s="43"/>
      <c r="BJ14" s="41"/>
      <c r="BK14" s="40"/>
      <c r="BL14" s="40"/>
      <c r="BM14" s="40"/>
      <c r="BN14" s="43"/>
      <c r="BO14" s="42"/>
      <c r="BP14" s="41"/>
      <c r="BQ14" s="40"/>
      <c r="BR14" s="40"/>
      <c r="BS14" s="40"/>
      <c r="BT14" s="43"/>
      <c r="BU14" s="43"/>
      <c r="BV14" s="41"/>
      <c r="BW14" s="40"/>
      <c r="BX14" s="40"/>
      <c r="BY14" s="40"/>
      <c r="BZ14" s="43"/>
      <c r="CA14" s="43"/>
      <c r="CB14" s="41"/>
      <c r="CC14" s="40"/>
      <c r="CD14" s="40"/>
      <c r="CE14" s="40"/>
      <c r="CF14" s="43"/>
      <c r="CG14" s="42"/>
      <c r="CH14" s="41"/>
      <c r="CI14" s="40"/>
      <c r="CJ14" s="40"/>
      <c r="CK14" s="40"/>
      <c r="CL14" s="43"/>
      <c r="CM14" s="42"/>
      <c r="CN14" s="41"/>
      <c r="CO14" s="40"/>
      <c r="CP14" s="40"/>
      <c r="CQ14" s="40"/>
      <c r="CR14" s="43"/>
      <c r="CS14" s="42"/>
      <c r="CT14" s="41"/>
      <c r="CU14" s="40"/>
      <c r="CV14" s="40"/>
      <c r="CW14" s="40"/>
      <c r="CX14" s="43"/>
      <c r="CY14" s="42"/>
      <c r="CZ14" s="41"/>
      <c r="DA14" s="40"/>
      <c r="DB14" s="40"/>
      <c r="DC14" s="40"/>
      <c r="DD14" s="43"/>
      <c r="DE14" s="42"/>
      <c r="DF14" s="41"/>
      <c r="DG14" s="40"/>
      <c r="DH14" s="40"/>
      <c r="DI14" s="40"/>
      <c r="DJ14" s="43"/>
      <c r="DK14" s="42"/>
      <c r="DL14" s="41"/>
      <c r="DM14" s="40"/>
      <c r="DN14" s="40"/>
      <c r="DO14" s="40"/>
      <c r="DP14" s="43"/>
      <c r="DQ14" s="43"/>
      <c r="DR14" s="41"/>
      <c r="DS14" s="40"/>
      <c r="DT14" s="40"/>
      <c r="DU14" s="40"/>
      <c r="DV14" s="43"/>
      <c r="DW14" s="43"/>
      <c r="DX14" s="41"/>
      <c r="DY14" s="40"/>
      <c r="DZ14" s="40"/>
      <c r="EA14" s="40"/>
      <c r="EB14" s="43"/>
      <c r="EC14" s="42"/>
      <c r="ED14" s="41"/>
      <c r="EE14" s="40"/>
      <c r="EF14" s="40"/>
      <c r="EG14" s="40"/>
      <c r="EH14" s="43"/>
      <c r="EI14" s="42"/>
      <c r="EJ14" s="41"/>
      <c r="EK14" s="40"/>
      <c r="EL14" s="40"/>
      <c r="EM14" s="40"/>
      <c r="EN14" s="43"/>
      <c r="EO14" s="43"/>
      <c r="EP14" s="41"/>
      <c r="EQ14" s="40"/>
      <c r="ER14" s="40"/>
      <c r="ES14" s="40"/>
      <c r="ET14" s="43"/>
      <c r="EU14" s="43"/>
      <c r="EV14" s="44">
        <f t="shared" ca="1" si="0"/>
        <v>0</v>
      </c>
      <c r="EW14" s="45">
        <f t="shared" ca="1" si="1"/>
        <v>0</v>
      </c>
      <c r="EX14" s="46">
        <f t="shared" ca="1" si="2"/>
        <v>0</v>
      </c>
      <c r="EY14" s="46">
        <f t="shared" ca="1" si="3"/>
        <v>0</v>
      </c>
      <c r="EZ14" s="47">
        <f t="shared" ca="1" si="4"/>
        <v>0</v>
      </c>
      <c r="FA14" s="32">
        <f t="shared" ca="1" si="5"/>
        <v>0</v>
      </c>
      <c r="FB14" s="48"/>
      <c r="FC14" s="49"/>
      <c r="FD14" s="1"/>
      <c r="FE14" s="3" t="s">
        <v>108</v>
      </c>
    </row>
    <row r="15" spans="1:162" ht="15.75" customHeight="1" x14ac:dyDescent="0.3">
      <c r="A15" s="1"/>
      <c r="B15" s="35">
        <f ca="1">IF(INDIRECT("ข้อมูลนักเรียน!B15")="","",INDIRECT("ข้อมูลนักเรียน!B15"))</f>
        <v>8</v>
      </c>
      <c r="C15" s="36">
        <f ca="1">IF(INDIRECT("ข้อมูลนักเรียน!C15")="","",INDIRECT("ข้อมูลนักเรียน!C15"))</f>
        <v>70629041</v>
      </c>
      <c r="D15" s="552" t="str">
        <f ca="1">IF(C15="","",INDIRECT("ข้อมูลนักเรียน!D15") &amp;INDIRECT("ข้อมูลนักเรียน!E15") &amp; "  " &amp; INDIRECT("ข้อมูลนักเรียน!F15"))</f>
        <v>สามเณรกรรชัย  พยัคฆา</v>
      </c>
      <c r="E15" s="553"/>
      <c r="F15" s="37"/>
      <c r="G15" s="38" t="str">
        <f ca="1">IF(C15="","",IF(INDIRECT("ข้อมูลนักเรียน!H15")="","",INDIRECT("ข้อมูลนักเรียน!H15")))</f>
        <v/>
      </c>
      <c r="H15" s="39"/>
      <c r="I15" s="40"/>
      <c r="J15" s="40"/>
      <c r="K15" s="40"/>
      <c r="L15" s="40"/>
      <c r="M15" s="40"/>
      <c r="N15" s="41"/>
      <c r="O15" s="40"/>
      <c r="P15" s="40"/>
      <c r="Q15" s="40"/>
      <c r="R15" s="40"/>
      <c r="S15" s="40"/>
      <c r="T15" s="41"/>
      <c r="U15" s="40"/>
      <c r="V15" s="40"/>
      <c r="W15" s="40"/>
      <c r="X15" s="40"/>
      <c r="Y15" s="40"/>
      <c r="Z15" s="41"/>
      <c r="AA15" s="40"/>
      <c r="AB15" s="40"/>
      <c r="AC15" s="40"/>
      <c r="AD15" s="40"/>
      <c r="AE15" s="42"/>
      <c r="AF15" s="41"/>
      <c r="AG15" s="40"/>
      <c r="AH15" s="40"/>
      <c r="AI15" s="40"/>
      <c r="AJ15" s="43"/>
      <c r="AK15" s="42"/>
      <c r="AL15" s="41"/>
      <c r="AM15" s="40"/>
      <c r="AN15" s="40"/>
      <c r="AO15" s="40"/>
      <c r="AP15" s="43"/>
      <c r="AQ15" s="43"/>
      <c r="AR15" s="41"/>
      <c r="AS15" s="40"/>
      <c r="AT15" s="40"/>
      <c r="AU15" s="40"/>
      <c r="AV15" s="43"/>
      <c r="AW15" s="43"/>
      <c r="AX15" s="41"/>
      <c r="AY15" s="40"/>
      <c r="AZ15" s="40"/>
      <c r="BA15" s="40"/>
      <c r="BB15" s="40"/>
      <c r="BC15" s="40"/>
      <c r="BD15" s="41"/>
      <c r="BE15" s="40"/>
      <c r="BF15" s="40"/>
      <c r="BG15" s="40"/>
      <c r="BH15" s="43"/>
      <c r="BI15" s="43"/>
      <c r="BJ15" s="41"/>
      <c r="BK15" s="40"/>
      <c r="BL15" s="40"/>
      <c r="BM15" s="40"/>
      <c r="BN15" s="43"/>
      <c r="BO15" s="42"/>
      <c r="BP15" s="41"/>
      <c r="BQ15" s="40"/>
      <c r="BR15" s="40"/>
      <c r="BS15" s="40"/>
      <c r="BT15" s="43"/>
      <c r="BU15" s="43"/>
      <c r="BV15" s="41"/>
      <c r="BW15" s="40"/>
      <c r="BX15" s="40"/>
      <c r="BY15" s="40"/>
      <c r="BZ15" s="43"/>
      <c r="CA15" s="43"/>
      <c r="CB15" s="41"/>
      <c r="CC15" s="40"/>
      <c r="CD15" s="40"/>
      <c r="CE15" s="40"/>
      <c r="CF15" s="43"/>
      <c r="CG15" s="42"/>
      <c r="CH15" s="41"/>
      <c r="CI15" s="40"/>
      <c r="CJ15" s="40"/>
      <c r="CK15" s="40"/>
      <c r="CL15" s="43"/>
      <c r="CM15" s="42"/>
      <c r="CN15" s="41"/>
      <c r="CO15" s="40"/>
      <c r="CP15" s="40"/>
      <c r="CQ15" s="40"/>
      <c r="CR15" s="43"/>
      <c r="CS15" s="42"/>
      <c r="CT15" s="41"/>
      <c r="CU15" s="40"/>
      <c r="CV15" s="40"/>
      <c r="CW15" s="40"/>
      <c r="CX15" s="43"/>
      <c r="CY15" s="42"/>
      <c r="CZ15" s="41"/>
      <c r="DA15" s="40"/>
      <c r="DB15" s="40"/>
      <c r="DC15" s="40"/>
      <c r="DD15" s="43"/>
      <c r="DE15" s="42"/>
      <c r="DF15" s="41"/>
      <c r="DG15" s="40"/>
      <c r="DH15" s="40"/>
      <c r="DI15" s="40"/>
      <c r="DJ15" s="43"/>
      <c r="DK15" s="42"/>
      <c r="DL15" s="41"/>
      <c r="DM15" s="40"/>
      <c r="DN15" s="40"/>
      <c r="DO15" s="40"/>
      <c r="DP15" s="43"/>
      <c r="DQ15" s="43"/>
      <c r="DR15" s="41"/>
      <c r="DS15" s="40"/>
      <c r="DT15" s="40"/>
      <c r="DU15" s="40"/>
      <c r="DV15" s="43"/>
      <c r="DW15" s="43"/>
      <c r="DX15" s="41"/>
      <c r="DY15" s="40"/>
      <c r="DZ15" s="40"/>
      <c r="EA15" s="40"/>
      <c r="EB15" s="43"/>
      <c r="EC15" s="42"/>
      <c r="ED15" s="41"/>
      <c r="EE15" s="40"/>
      <c r="EF15" s="40"/>
      <c r="EG15" s="40"/>
      <c r="EH15" s="43"/>
      <c r="EI15" s="42"/>
      <c r="EJ15" s="41"/>
      <c r="EK15" s="40"/>
      <c r="EL15" s="40"/>
      <c r="EM15" s="40"/>
      <c r="EN15" s="43"/>
      <c r="EO15" s="43"/>
      <c r="EP15" s="41"/>
      <c r="EQ15" s="40"/>
      <c r="ER15" s="40"/>
      <c r="ES15" s="40"/>
      <c r="ET15" s="43"/>
      <c r="EU15" s="43"/>
      <c r="EV15" s="44">
        <f t="shared" ca="1" si="0"/>
        <v>0</v>
      </c>
      <c r="EW15" s="45">
        <f t="shared" ca="1" si="1"/>
        <v>0</v>
      </c>
      <c r="EX15" s="46">
        <f t="shared" ca="1" si="2"/>
        <v>0</v>
      </c>
      <c r="EY15" s="46">
        <f t="shared" ca="1" si="3"/>
        <v>0</v>
      </c>
      <c r="EZ15" s="47">
        <f t="shared" ca="1" si="4"/>
        <v>0</v>
      </c>
      <c r="FA15" s="32">
        <f t="shared" ca="1" si="5"/>
        <v>0</v>
      </c>
      <c r="FB15" s="48"/>
      <c r="FC15" s="49"/>
      <c r="FD15" s="1"/>
      <c r="FE15" s="3" t="s">
        <v>120</v>
      </c>
    </row>
    <row r="16" spans="1:162" ht="15.75" customHeight="1" x14ac:dyDescent="0.3">
      <c r="A16" s="1"/>
      <c r="B16" s="35">
        <f ca="1">IF(INDIRECT("ข้อมูลนักเรียน!B16")="","",INDIRECT("ข้อมูลนักเรียน!B16"))</f>
        <v>9</v>
      </c>
      <c r="C16" s="36">
        <f ca="1">IF(INDIRECT("ข้อมูลนักเรียน!C16")="","",INDIRECT("ข้อมูลนักเรียน!C16"))</f>
        <v>70629028</v>
      </c>
      <c r="D16" s="552" t="str">
        <f ca="1">IF(C16="","",INDIRECT("ข้อมูลนักเรียน!D16") &amp;INDIRECT("ข้อมูลนักเรียน!E16") &amp; "  " &amp; INDIRECT("ข้อมูลนักเรียน!F16"))</f>
        <v>สามเณรธนพงษ์  ใคร้โท้ง</v>
      </c>
      <c r="E16" s="553"/>
      <c r="F16" s="37"/>
      <c r="G16" s="38" t="str">
        <f ca="1">IF(C16="","",IF(INDIRECT("ข้อมูลนักเรียน!H16")="","",INDIRECT("ข้อมูลนักเรียน!H16")))</f>
        <v/>
      </c>
      <c r="H16" s="39"/>
      <c r="I16" s="40"/>
      <c r="J16" s="40"/>
      <c r="K16" s="40"/>
      <c r="L16" s="40"/>
      <c r="M16" s="40"/>
      <c r="N16" s="41"/>
      <c r="O16" s="40"/>
      <c r="P16" s="40"/>
      <c r="Q16" s="40"/>
      <c r="R16" s="40"/>
      <c r="S16" s="40"/>
      <c r="T16" s="41"/>
      <c r="U16" s="40"/>
      <c r="V16" s="40"/>
      <c r="W16" s="40"/>
      <c r="X16" s="40"/>
      <c r="Y16" s="40"/>
      <c r="Z16" s="41"/>
      <c r="AA16" s="40"/>
      <c r="AB16" s="40"/>
      <c r="AC16" s="40"/>
      <c r="AD16" s="40"/>
      <c r="AE16" s="42"/>
      <c r="AF16" s="41"/>
      <c r="AG16" s="40"/>
      <c r="AH16" s="40"/>
      <c r="AI16" s="40"/>
      <c r="AJ16" s="43"/>
      <c r="AK16" s="42"/>
      <c r="AL16" s="41"/>
      <c r="AM16" s="40"/>
      <c r="AN16" s="40"/>
      <c r="AO16" s="40"/>
      <c r="AP16" s="43"/>
      <c r="AQ16" s="43"/>
      <c r="AR16" s="41"/>
      <c r="AS16" s="40"/>
      <c r="AT16" s="40"/>
      <c r="AU16" s="40"/>
      <c r="AV16" s="43"/>
      <c r="AW16" s="43"/>
      <c r="AX16" s="41"/>
      <c r="AY16" s="40"/>
      <c r="AZ16" s="40"/>
      <c r="BA16" s="40"/>
      <c r="BB16" s="40"/>
      <c r="BC16" s="40"/>
      <c r="BD16" s="41"/>
      <c r="BE16" s="40"/>
      <c r="BF16" s="40"/>
      <c r="BG16" s="40"/>
      <c r="BH16" s="43"/>
      <c r="BI16" s="43"/>
      <c r="BJ16" s="41"/>
      <c r="BK16" s="40"/>
      <c r="BL16" s="40"/>
      <c r="BM16" s="40"/>
      <c r="BN16" s="43"/>
      <c r="BO16" s="42"/>
      <c r="BP16" s="41"/>
      <c r="BQ16" s="40"/>
      <c r="BR16" s="40"/>
      <c r="BS16" s="40"/>
      <c r="BT16" s="43"/>
      <c r="BU16" s="43"/>
      <c r="BV16" s="41"/>
      <c r="BW16" s="40"/>
      <c r="BX16" s="40"/>
      <c r="BY16" s="40"/>
      <c r="BZ16" s="43"/>
      <c r="CA16" s="43"/>
      <c r="CB16" s="41"/>
      <c r="CC16" s="40"/>
      <c r="CD16" s="40"/>
      <c r="CE16" s="40"/>
      <c r="CF16" s="43"/>
      <c r="CG16" s="42"/>
      <c r="CH16" s="41"/>
      <c r="CI16" s="40"/>
      <c r="CJ16" s="40"/>
      <c r="CK16" s="40"/>
      <c r="CL16" s="43"/>
      <c r="CM16" s="42"/>
      <c r="CN16" s="41"/>
      <c r="CO16" s="40"/>
      <c r="CP16" s="40"/>
      <c r="CQ16" s="40"/>
      <c r="CR16" s="43"/>
      <c r="CS16" s="42"/>
      <c r="CT16" s="41"/>
      <c r="CU16" s="40"/>
      <c r="CV16" s="40"/>
      <c r="CW16" s="40"/>
      <c r="CX16" s="43"/>
      <c r="CY16" s="42"/>
      <c r="CZ16" s="41"/>
      <c r="DA16" s="40"/>
      <c r="DB16" s="40"/>
      <c r="DC16" s="40"/>
      <c r="DD16" s="43"/>
      <c r="DE16" s="42"/>
      <c r="DF16" s="41"/>
      <c r="DG16" s="40"/>
      <c r="DH16" s="40"/>
      <c r="DI16" s="40"/>
      <c r="DJ16" s="43"/>
      <c r="DK16" s="42"/>
      <c r="DL16" s="41"/>
      <c r="DM16" s="40"/>
      <c r="DN16" s="40"/>
      <c r="DO16" s="40"/>
      <c r="DP16" s="43"/>
      <c r="DQ16" s="43"/>
      <c r="DR16" s="41"/>
      <c r="DS16" s="40"/>
      <c r="DT16" s="40"/>
      <c r="DU16" s="40"/>
      <c r="DV16" s="43"/>
      <c r="DW16" s="43"/>
      <c r="DX16" s="41"/>
      <c r="DY16" s="40"/>
      <c r="DZ16" s="40"/>
      <c r="EA16" s="40"/>
      <c r="EB16" s="43"/>
      <c r="EC16" s="42"/>
      <c r="ED16" s="41"/>
      <c r="EE16" s="40"/>
      <c r="EF16" s="40"/>
      <c r="EG16" s="40"/>
      <c r="EH16" s="43"/>
      <c r="EI16" s="42"/>
      <c r="EJ16" s="41"/>
      <c r="EK16" s="40"/>
      <c r="EL16" s="40"/>
      <c r="EM16" s="40"/>
      <c r="EN16" s="43"/>
      <c r="EO16" s="43"/>
      <c r="EP16" s="41"/>
      <c r="EQ16" s="40"/>
      <c r="ER16" s="40"/>
      <c r="ES16" s="40"/>
      <c r="ET16" s="43"/>
      <c r="EU16" s="43"/>
      <c r="EV16" s="44">
        <f t="shared" ca="1" si="0"/>
        <v>0</v>
      </c>
      <c r="EW16" s="45">
        <f t="shared" ca="1" si="1"/>
        <v>0</v>
      </c>
      <c r="EX16" s="46">
        <f t="shared" ca="1" si="2"/>
        <v>0</v>
      </c>
      <c r="EY16" s="46">
        <f t="shared" ca="1" si="3"/>
        <v>0</v>
      </c>
      <c r="EZ16" s="47">
        <f t="shared" ca="1" si="4"/>
        <v>0</v>
      </c>
      <c r="FA16" s="32">
        <f t="shared" ca="1" si="5"/>
        <v>0</v>
      </c>
      <c r="FB16" s="48"/>
      <c r="FC16" s="49"/>
      <c r="FD16" s="1"/>
      <c r="FE16" s="3" t="s">
        <v>109</v>
      </c>
    </row>
    <row r="17" spans="1:161" ht="15.75" customHeight="1" x14ac:dyDescent="0.3">
      <c r="A17" s="1"/>
      <c r="B17" s="35">
        <f ca="1">IF(INDIRECT("ข้อมูลนักเรียน!B17")="","",INDIRECT("ข้อมูลนักเรียน!B17"))</f>
        <v>10</v>
      </c>
      <c r="C17" s="36">
        <f ca="1">IF(INDIRECT("ข้อมูลนักเรียน!C17")="","",INDIRECT("ข้อมูลนักเรียน!C17"))</f>
        <v>70659226</v>
      </c>
      <c r="D17" s="552" t="str">
        <f ca="1">IF(C17="","",INDIRECT("ข้อมูลนักเรียน!D17") &amp;INDIRECT("ข้อมูลนักเรียน!E17") &amp; "  " &amp; INDIRECT("ข้อมูลนักเรียน!F17"))</f>
        <v>สามเณรกฤษณะ  ปัญญามี</v>
      </c>
      <c r="E17" s="553"/>
      <c r="F17" s="37"/>
      <c r="G17" s="38" t="str">
        <f ca="1">IF(C17="","",IF(INDIRECT("ข้อมูลนักเรียน!H17")="","",INDIRECT("ข้อมูลนักเรียน!H17")))</f>
        <v/>
      </c>
      <c r="H17" s="39"/>
      <c r="I17" s="40"/>
      <c r="J17" s="40"/>
      <c r="K17" s="40"/>
      <c r="L17" s="40"/>
      <c r="M17" s="40"/>
      <c r="N17" s="41"/>
      <c r="O17" s="40"/>
      <c r="P17" s="40"/>
      <c r="Q17" s="40"/>
      <c r="R17" s="40"/>
      <c r="S17" s="40"/>
      <c r="T17" s="41"/>
      <c r="U17" s="40"/>
      <c r="V17" s="40"/>
      <c r="W17" s="40"/>
      <c r="X17" s="40"/>
      <c r="Y17" s="40"/>
      <c r="Z17" s="41"/>
      <c r="AA17" s="40"/>
      <c r="AB17" s="40"/>
      <c r="AC17" s="40"/>
      <c r="AD17" s="40"/>
      <c r="AE17" s="42"/>
      <c r="AF17" s="41"/>
      <c r="AG17" s="40"/>
      <c r="AH17" s="40"/>
      <c r="AI17" s="40"/>
      <c r="AJ17" s="43"/>
      <c r="AK17" s="42"/>
      <c r="AL17" s="41"/>
      <c r="AM17" s="40"/>
      <c r="AN17" s="40"/>
      <c r="AO17" s="40"/>
      <c r="AP17" s="43"/>
      <c r="AQ17" s="43"/>
      <c r="AR17" s="41"/>
      <c r="AS17" s="40"/>
      <c r="AT17" s="40"/>
      <c r="AU17" s="40"/>
      <c r="AV17" s="43"/>
      <c r="AW17" s="43"/>
      <c r="AX17" s="41"/>
      <c r="AY17" s="40"/>
      <c r="AZ17" s="40"/>
      <c r="BA17" s="40"/>
      <c r="BB17" s="40"/>
      <c r="BC17" s="40"/>
      <c r="BD17" s="41"/>
      <c r="BE17" s="40"/>
      <c r="BF17" s="40"/>
      <c r="BG17" s="40"/>
      <c r="BH17" s="43"/>
      <c r="BI17" s="43"/>
      <c r="BJ17" s="41"/>
      <c r="BK17" s="40"/>
      <c r="BL17" s="40"/>
      <c r="BM17" s="40"/>
      <c r="BN17" s="43"/>
      <c r="BO17" s="42"/>
      <c r="BP17" s="41"/>
      <c r="BQ17" s="40"/>
      <c r="BR17" s="40"/>
      <c r="BS17" s="40"/>
      <c r="BT17" s="43"/>
      <c r="BU17" s="43"/>
      <c r="BV17" s="41"/>
      <c r="BW17" s="40"/>
      <c r="BX17" s="40"/>
      <c r="BY17" s="40"/>
      <c r="BZ17" s="43"/>
      <c r="CA17" s="43"/>
      <c r="CB17" s="41"/>
      <c r="CC17" s="40"/>
      <c r="CD17" s="40"/>
      <c r="CE17" s="40"/>
      <c r="CF17" s="43"/>
      <c r="CG17" s="42"/>
      <c r="CH17" s="41"/>
      <c r="CI17" s="40"/>
      <c r="CJ17" s="40"/>
      <c r="CK17" s="40"/>
      <c r="CL17" s="43"/>
      <c r="CM17" s="42"/>
      <c r="CN17" s="41"/>
      <c r="CO17" s="40"/>
      <c r="CP17" s="40"/>
      <c r="CQ17" s="40"/>
      <c r="CR17" s="43"/>
      <c r="CS17" s="42"/>
      <c r="CT17" s="41"/>
      <c r="CU17" s="40"/>
      <c r="CV17" s="40"/>
      <c r="CW17" s="40"/>
      <c r="CX17" s="43"/>
      <c r="CY17" s="42"/>
      <c r="CZ17" s="41"/>
      <c r="DA17" s="40"/>
      <c r="DB17" s="40"/>
      <c r="DC17" s="40"/>
      <c r="DD17" s="43"/>
      <c r="DE17" s="42"/>
      <c r="DF17" s="41"/>
      <c r="DG17" s="40"/>
      <c r="DH17" s="40"/>
      <c r="DI17" s="40"/>
      <c r="DJ17" s="43"/>
      <c r="DK17" s="42"/>
      <c r="DL17" s="41"/>
      <c r="DM17" s="40"/>
      <c r="DN17" s="40"/>
      <c r="DO17" s="40"/>
      <c r="DP17" s="43"/>
      <c r="DQ17" s="43"/>
      <c r="DR17" s="41"/>
      <c r="DS17" s="40"/>
      <c r="DT17" s="40"/>
      <c r="DU17" s="40"/>
      <c r="DV17" s="43"/>
      <c r="DW17" s="43"/>
      <c r="DX17" s="41"/>
      <c r="DY17" s="40"/>
      <c r="DZ17" s="40"/>
      <c r="EA17" s="40"/>
      <c r="EB17" s="43"/>
      <c r="EC17" s="42"/>
      <c r="ED17" s="41"/>
      <c r="EE17" s="40"/>
      <c r="EF17" s="40"/>
      <c r="EG17" s="40"/>
      <c r="EH17" s="43"/>
      <c r="EI17" s="42"/>
      <c r="EJ17" s="41"/>
      <c r="EK17" s="40"/>
      <c r="EL17" s="40"/>
      <c r="EM17" s="40"/>
      <c r="EN17" s="43"/>
      <c r="EO17" s="43"/>
      <c r="EP17" s="41"/>
      <c r="EQ17" s="40"/>
      <c r="ER17" s="40"/>
      <c r="ES17" s="40"/>
      <c r="ET17" s="43"/>
      <c r="EU17" s="43"/>
      <c r="EV17" s="44">
        <f t="shared" ca="1" si="0"/>
        <v>0</v>
      </c>
      <c r="EW17" s="45">
        <f t="shared" ca="1" si="1"/>
        <v>0</v>
      </c>
      <c r="EX17" s="46">
        <f t="shared" ca="1" si="2"/>
        <v>0</v>
      </c>
      <c r="EY17" s="46">
        <f t="shared" ca="1" si="3"/>
        <v>0</v>
      </c>
      <c r="EZ17" s="47">
        <f t="shared" ca="1" si="4"/>
        <v>0</v>
      </c>
      <c r="FA17" s="32">
        <f t="shared" ca="1" si="5"/>
        <v>0</v>
      </c>
      <c r="FB17" s="48"/>
      <c r="FC17" s="49"/>
      <c r="FD17" s="1"/>
      <c r="FE17" s="3" t="s">
        <v>121</v>
      </c>
    </row>
    <row r="18" spans="1:161" ht="15.75" customHeight="1" x14ac:dyDescent="0.3">
      <c r="A18" s="1"/>
      <c r="B18" s="35">
        <f ca="1">IF(INDIRECT("ข้อมูลนักเรียน!B18")="","",INDIRECT("ข้อมูลนักเรียน!B18"))</f>
        <v>11</v>
      </c>
      <c r="C18" s="36">
        <f ca="1">IF(INDIRECT("ข้อมูลนักเรียน!C18")="","",INDIRECT("ข้อมูลนักเรียน!C18"))</f>
        <v>70659227</v>
      </c>
      <c r="D18" s="552" t="str">
        <f ca="1">IF(C18="","",INDIRECT("ข้อมูลนักเรียน!D18") &amp;INDIRECT("ข้อมูลนักเรียน!E18") &amp; "  " &amp; INDIRECT("ข้อมูลนักเรียน!F18"))</f>
        <v>สามเณรสุทธิพงค์  วิมุตาโรตจ์</v>
      </c>
      <c r="E18" s="553"/>
      <c r="F18" s="37"/>
      <c r="G18" s="38" t="str">
        <f ca="1">IF(C18="","",IF(INDIRECT("ข้อมูลนักเรียน!H18")="","",INDIRECT("ข้อมูลนักเรียน!H18")))</f>
        <v/>
      </c>
      <c r="H18" s="39"/>
      <c r="I18" s="40"/>
      <c r="J18" s="40"/>
      <c r="K18" s="40"/>
      <c r="L18" s="40"/>
      <c r="M18" s="40"/>
      <c r="N18" s="41"/>
      <c r="O18" s="40"/>
      <c r="P18" s="40"/>
      <c r="Q18" s="40"/>
      <c r="R18" s="40"/>
      <c r="S18" s="40"/>
      <c r="T18" s="41"/>
      <c r="U18" s="40"/>
      <c r="V18" s="40"/>
      <c r="W18" s="40"/>
      <c r="X18" s="40"/>
      <c r="Y18" s="40"/>
      <c r="Z18" s="41"/>
      <c r="AA18" s="40"/>
      <c r="AB18" s="40"/>
      <c r="AC18" s="40"/>
      <c r="AD18" s="40"/>
      <c r="AE18" s="42"/>
      <c r="AF18" s="41"/>
      <c r="AG18" s="40"/>
      <c r="AH18" s="40"/>
      <c r="AI18" s="40"/>
      <c r="AJ18" s="43"/>
      <c r="AK18" s="42"/>
      <c r="AL18" s="41"/>
      <c r="AM18" s="40"/>
      <c r="AN18" s="40"/>
      <c r="AO18" s="40"/>
      <c r="AP18" s="43"/>
      <c r="AQ18" s="43"/>
      <c r="AR18" s="41"/>
      <c r="AS18" s="40"/>
      <c r="AT18" s="40"/>
      <c r="AU18" s="40"/>
      <c r="AV18" s="43"/>
      <c r="AW18" s="43"/>
      <c r="AX18" s="41"/>
      <c r="AY18" s="40"/>
      <c r="AZ18" s="40"/>
      <c r="BA18" s="40"/>
      <c r="BB18" s="40"/>
      <c r="BC18" s="40"/>
      <c r="BD18" s="41"/>
      <c r="BE18" s="40"/>
      <c r="BF18" s="40"/>
      <c r="BG18" s="40"/>
      <c r="BH18" s="43"/>
      <c r="BI18" s="43"/>
      <c r="BJ18" s="41"/>
      <c r="BK18" s="40"/>
      <c r="BL18" s="40"/>
      <c r="BM18" s="40"/>
      <c r="BN18" s="43"/>
      <c r="BO18" s="42"/>
      <c r="BP18" s="41"/>
      <c r="BQ18" s="40"/>
      <c r="BR18" s="40"/>
      <c r="BS18" s="40"/>
      <c r="BT18" s="43"/>
      <c r="BU18" s="43"/>
      <c r="BV18" s="41"/>
      <c r="BW18" s="40"/>
      <c r="BX18" s="40"/>
      <c r="BY18" s="40"/>
      <c r="BZ18" s="43"/>
      <c r="CA18" s="43"/>
      <c r="CB18" s="41"/>
      <c r="CC18" s="40"/>
      <c r="CD18" s="40"/>
      <c r="CE18" s="40"/>
      <c r="CF18" s="43"/>
      <c r="CG18" s="42"/>
      <c r="CH18" s="41"/>
      <c r="CI18" s="40"/>
      <c r="CJ18" s="40"/>
      <c r="CK18" s="40"/>
      <c r="CL18" s="43"/>
      <c r="CM18" s="42"/>
      <c r="CN18" s="41"/>
      <c r="CO18" s="40"/>
      <c r="CP18" s="40"/>
      <c r="CQ18" s="40"/>
      <c r="CR18" s="43"/>
      <c r="CS18" s="42"/>
      <c r="CT18" s="41"/>
      <c r="CU18" s="40"/>
      <c r="CV18" s="40"/>
      <c r="CW18" s="40"/>
      <c r="CX18" s="43"/>
      <c r="CY18" s="42"/>
      <c r="CZ18" s="41"/>
      <c r="DA18" s="40"/>
      <c r="DB18" s="40"/>
      <c r="DC18" s="40"/>
      <c r="DD18" s="43"/>
      <c r="DE18" s="42"/>
      <c r="DF18" s="41"/>
      <c r="DG18" s="40"/>
      <c r="DH18" s="40"/>
      <c r="DI18" s="40"/>
      <c r="DJ18" s="43"/>
      <c r="DK18" s="42"/>
      <c r="DL18" s="41"/>
      <c r="DM18" s="40"/>
      <c r="DN18" s="40"/>
      <c r="DO18" s="40"/>
      <c r="DP18" s="43"/>
      <c r="DQ18" s="43"/>
      <c r="DR18" s="41"/>
      <c r="DS18" s="40"/>
      <c r="DT18" s="40"/>
      <c r="DU18" s="40"/>
      <c r="DV18" s="43"/>
      <c r="DW18" s="43"/>
      <c r="DX18" s="41"/>
      <c r="DY18" s="40"/>
      <c r="DZ18" s="40"/>
      <c r="EA18" s="40"/>
      <c r="EB18" s="43"/>
      <c r="EC18" s="42"/>
      <c r="ED18" s="41"/>
      <c r="EE18" s="40"/>
      <c r="EF18" s="40"/>
      <c r="EG18" s="40"/>
      <c r="EH18" s="43"/>
      <c r="EI18" s="42"/>
      <c r="EJ18" s="41"/>
      <c r="EK18" s="40"/>
      <c r="EL18" s="40"/>
      <c r="EM18" s="40"/>
      <c r="EN18" s="43"/>
      <c r="EO18" s="43"/>
      <c r="EP18" s="41"/>
      <c r="EQ18" s="40"/>
      <c r="ER18" s="40"/>
      <c r="ES18" s="40"/>
      <c r="ET18" s="43"/>
      <c r="EU18" s="43"/>
      <c r="EV18" s="44">
        <f t="shared" ca="1" si="0"/>
        <v>0</v>
      </c>
      <c r="EW18" s="45">
        <f t="shared" ca="1" si="1"/>
        <v>0</v>
      </c>
      <c r="EX18" s="46">
        <f t="shared" ca="1" si="2"/>
        <v>0</v>
      </c>
      <c r="EY18" s="46">
        <f t="shared" ca="1" si="3"/>
        <v>0</v>
      </c>
      <c r="EZ18" s="47">
        <f t="shared" ca="1" si="4"/>
        <v>0</v>
      </c>
      <c r="FA18" s="32">
        <f t="shared" ca="1" si="5"/>
        <v>0</v>
      </c>
      <c r="FB18" s="48"/>
      <c r="FC18" s="49"/>
      <c r="FD18" s="1"/>
      <c r="FE18" s="3" t="s">
        <v>110</v>
      </c>
    </row>
    <row r="19" spans="1:161" ht="15.75" customHeight="1" x14ac:dyDescent="0.3">
      <c r="A19" s="1"/>
      <c r="B19" s="35">
        <f ca="1">IF(INDIRECT("ข้อมูลนักเรียน!B19")="","",INDIRECT("ข้อมูลนักเรียน!B19"))</f>
        <v>12</v>
      </c>
      <c r="C19" s="36" t="str">
        <f ca="1">IF(INDIRECT("ข้อมูลนักเรียน!C19")="","",INDIRECT("ข้อมูลนักเรียน!C19"))</f>
        <v/>
      </c>
      <c r="D19" s="552" t="str">
        <f ca="1">IF(C19="","",INDIRECT("ข้อมูลนักเรียน!D19") &amp;INDIRECT("ข้อมูลนักเรียน!E19") &amp; "  " &amp; INDIRECT("ข้อมูลนักเรียน!F19"))</f>
        <v/>
      </c>
      <c r="E19" s="553"/>
      <c r="F19" s="37"/>
      <c r="G19" s="38" t="str">
        <f ca="1">IF(C19="","",IF(INDIRECT("ข้อมูลนักเรียน!H19")="","",INDIRECT("ข้อมูลนักเรียน!H19")))</f>
        <v/>
      </c>
      <c r="H19" s="39"/>
      <c r="I19" s="40"/>
      <c r="J19" s="40"/>
      <c r="K19" s="40"/>
      <c r="L19" s="40"/>
      <c r="M19" s="40"/>
      <c r="N19" s="41"/>
      <c r="O19" s="40"/>
      <c r="P19" s="40"/>
      <c r="Q19" s="40"/>
      <c r="R19" s="40"/>
      <c r="S19" s="40"/>
      <c r="T19" s="41"/>
      <c r="U19" s="40"/>
      <c r="V19" s="40"/>
      <c r="W19" s="40"/>
      <c r="X19" s="40"/>
      <c r="Y19" s="40"/>
      <c r="Z19" s="41"/>
      <c r="AA19" s="40"/>
      <c r="AB19" s="40"/>
      <c r="AC19" s="40"/>
      <c r="AD19" s="40"/>
      <c r="AE19" s="42"/>
      <c r="AF19" s="41"/>
      <c r="AG19" s="40"/>
      <c r="AH19" s="40"/>
      <c r="AI19" s="40"/>
      <c r="AJ19" s="43"/>
      <c r="AK19" s="42"/>
      <c r="AL19" s="41"/>
      <c r="AM19" s="40"/>
      <c r="AN19" s="40"/>
      <c r="AO19" s="40"/>
      <c r="AP19" s="43"/>
      <c r="AQ19" s="43"/>
      <c r="AR19" s="41"/>
      <c r="AS19" s="40"/>
      <c r="AT19" s="40"/>
      <c r="AU19" s="40"/>
      <c r="AV19" s="43"/>
      <c r="AW19" s="43"/>
      <c r="AX19" s="41"/>
      <c r="AY19" s="40"/>
      <c r="AZ19" s="40"/>
      <c r="BA19" s="40"/>
      <c r="BB19" s="40"/>
      <c r="BC19" s="40"/>
      <c r="BD19" s="41"/>
      <c r="BE19" s="40"/>
      <c r="BF19" s="40"/>
      <c r="BG19" s="40"/>
      <c r="BH19" s="43"/>
      <c r="BI19" s="43"/>
      <c r="BJ19" s="41"/>
      <c r="BK19" s="40"/>
      <c r="BL19" s="40"/>
      <c r="BM19" s="40"/>
      <c r="BN19" s="43"/>
      <c r="BO19" s="42"/>
      <c r="BP19" s="41"/>
      <c r="BQ19" s="40"/>
      <c r="BR19" s="40"/>
      <c r="BS19" s="40"/>
      <c r="BT19" s="43"/>
      <c r="BU19" s="43"/>
      <c r="BV19" s="41"/>
      <c r="BW19" s="40"/>
      <c r="BX19" s="40"/>
      <c r="BY19" s="40"/>
      <c r="BZ19" s="43"/>
      <c r="CA19" s="43"/>
      <c r="CB19" s="41"/>
      <c r="CC19" s="40"/>
      <c r="CD19" s="40"/>
      <c r="CE19" s="40"/>
      <c r="CF19" s="43"/>
      <c r="CG19" s="42"/>
      <c r="CH19" s="41"/>
      <c r="CI19" s="40"/>
      <c r="CJ19" s="40"/>
      <c r="CK19" s="40"/>
      <c r="CL19" s="43"/>
      <c r="CM19" s="42"/>
      <c r="CN19" s="41"/>
      <c r="CO19" s="40"/>
      <c r="CP19" s="40"/>
      <c r="CQ19" s="40"/>
      <c r="CR19" s="43"/>
      <c r="CS19" s="42"/>
      <c r="CT19" s="41"/>
      <c r="CU19" s="40"/>
      <c r="CV19" s="40"/>
      <c r="CW19" s="40"/>
      <c r="CX19" s="43"/>
      <c r="CY19" s="42"/>
      <c r="CZ19" s="41"/>
      <c r="DA19" s="40"/>
      <c r="DB19" s="40"/>
      <c r="DC19" s="40"/>
      <c r="DD19" s="43"/>
      <c r="DE19" s="42"/>
      <c r="DF19" s="41"/>
      <c r="DG19" s="40"/>
      <c r="DH19" s="40"/>
      <c r="DI19" s="40"/>
      <c r="DJ19" s="43"/>
      <c r="DK19" s="42"/>
      <c r="DL19" s="41"/>
      <c r="DM19" s="40"/>
      <c r="DN19" s="40"/>
      <c r="DO19" s="40"/>
      <c r="DP19" s="43"/>
      <c r="DQ19" s="43"/>
      <c r="DR19" s="41"/>
      <c r="DS19" s="40"/>
      <c r="DT19" s="40"/>
      <c r="DU19" s="40"/>
      <c r="DV19" s="43"/>
      <c r="DW19" s="43"/>
      <c r="DX19" s="41"/>
      <c r="DY19" s="40"/>
      <c r="DZ19" s="40"/>
      <c r="EA19" s="40"/>
      <c r="EB19" s="43"/>
      <c r="EC19" s="42"/>
      <c r="ED19" s="41"/>
      <c r="EE19" s="40"/>
      <c r="EF19" s="40"/>
      <c r="EG19" s="40"/>
      <c r="EH19" s="43"/>
      <c r="EI19" s="42"/>
      <c r="EJ19" s="41"/>
      <c r="EK19" s="40"/>
      <c r="EL19" s="40"/>
      <c r="EM19" s="40"/>
      <c r="EN19" s="43"/>
      <c r="EO19" s="43"/>
      <c r="EP19" s="41"/>
      <c r="EQ19" s="40"/>
      <c r="ER19" s="40"/>
      <c r="ES19" s="40"/>
      <c r="ET19" s="43"/>
      <c r="EU19" s="43"/>
      <c r="EV19" s="44" t="str">
        <f t="shared" ca="1" si="0"/>
        <v/>
      </c>
      <c r="EW19" s="45" t="str">
        <f t="shared" ca="1" si="1"/>
        <v/>
      </c>
      <c r="EX19" s="46" t="str">
        <f t="shared" ca="1" si="2"/>
        <v/>
      </c>
      <c r="EY19" s="46" t="str">
        <f t="shared" ca="1" si="3"/>
        <v/>
      </c>
      <c r="EZ19" s="47" t="str">
        <f t="shared" ca="1" si="4"/>
        <v/>
      </c>
      <c r="FA19" s="32" t="str">
        <f t="shared" ca="1" si="5"/>
        <v/>
      </c>
      <c r="FB19" s="48"/>
      <c r="FC19" s="49"/>
      <c r="FD19" s="1"/>
      <c r="FE19" s="3" t="s">
        <v>122</v>
      </c>
    </row>
    <row r="20" spans="1:161" ht="15.75" customHeight="1" x14ac:dyDescent="0.3">
      <c r="A20" s="1"/>
      <c r="B20" s="35">
        <f ca="1">IF(INDIRECT("ข้อมูลนักเรียน!B20")="","",INDIRECT("ข้อมูลนักเรียน!B20"))</f>
        <v>13</v>
      </c>
      <c r="C20" s="36" t="str">
        <f ca="1">IF(INDIRECT("ข้อมูลนักเรียน!C20")="","",INDIRECT("ข้อมูลนักเรียน!C20"))</f>
        <v/>
      </c>
      <c r="D20" s="552" t="str">
        <f ca="1">IF(C20="","",INDIRECT("ข้อมูลนักเรียน!D20") &amp;INDIRECT("ข้อมูลนักเรียน!E20") &amp; "  " &amp; INDIRECT("ข้อมูลนักเรียน!F20"))</f>
        <v/>
      </c>
      <c r="E20" s="553"/>
      <c r="F20" s="37"/>
      <c r="G20" s="38" t="str">
        <f ca="1">IF(C20="","",IF(INDIRECT("ข้อมูลนักเรียน!H20")="","",INDIRECT("ข้อมูลนักเรียน!H20")))</f>
        <v/>
      </c>
      <c r="H20" s="39"/>
      <c r="I20" s="40"/>
      <c r="J20" s="40"/>
      <c r="K20" s="40"/>
      <c r="L20" s="40"/>
      <c r="M20" s="40"/>
      <c r="N20" s="41"/>
      <c r="O20" s="40"/>
      <c r="P20" s="40"/>
      <c r="Q20" s="40"/>
      <c r="R20" s="40"/>
      <c r="S20" s="40"/>
      <c r="T20" s="41"/>
      <c r="U20" s="40"/>
      <c r="V20" s="40"/>
      <c r="W20" s="40"/>
      <c r="X20" s="40"/>
      <c r="Y20" s="40"/>
      <c r="Z20" s="41"/>
      <c r="AA20" s="40"/>
      <c r="AB20" s="40"/>
      <c r="AC20" s="40"/>
      <c r="AD20" s="40"/>
      <c r="AE20" s="42"/>
      <c r="AF20" s="41"/>
      <c r="AG20" s="40"/>
      <c r="AH20" s="40"/>
      <c r="AI20" s="40"/>
      <c r="AJ20" s="43"/>
      <c r="AK20" s="42"/>
      <c r="AL20" s="41"/>
      <c r="AM20" s="40"/>
      <c r="AN20" s="40"/>
      <c r="AO20" s="40"/>
      <c r="AP20" s="43"/>
      <c r="AQ20" s="43"/>
      <c r="AR20" s="41"/>
      <c r="AS20" s="40"/>
      <c r="AT20" s="40"/>
      <c r="AU20" s="40"/>
      <c r="AV20" s="43"/>
      <c r="AW20" s="43"/>
      <c r="AX20" s="41"/>
      <c r="AY20" s="40"/>
      <c r="AZ20" s="40"/>
      <c r="BA20" s="40"/>
      <c r="BB20" s="40"/>
      <c r="BC20" s="40"/>
      <c r="BD20" s="41"/>
      <c r="BE20" s="40"/>
      <c r="BF20" s="40"/>
      <c r="BG20" s="40"/>
      <c r="BH20" s="43"/>
      <c r="BI20" s="43"/>
      <c r="BJ20" s="41"/>
      <c r="BK20" s="40"/>
      <c r="BL20" s="40"/>
      <c r="BM20" s="40"/>
      <c r="BN20" s="43"/>
      <c r="BO20" s="42"/>
      <c r="BP20" s="41"/>
      <c r="BQ20" s="40"/>
      <c r="BR20" s="40"/>
      <c r="BS20" s="40"/>
      <c r="BT20" s="43"/>
      <c r="BU20" s="43"/>
      <c r="BV20" s="41"/>
      <c r="BW20" s="40"/>
      <c r="BX20" s="40"/>
      <c r="BY20" s="40"/>
      <c r="BZ20" s="43"/>
      <c r="CA20" s="43"/>
      <c r="CB20" s="41"/>
      <c r="CC20" s="40"/>
      <c r="CD20" s="40"/>
      <c r="CE20" s="40"/>
      <c r="CF20" s="43"/>
      <c r="CG20" s="42"/>
      <c r="CH20" s="41"/>
      <c r="CI20" s="40"/>
      <c r="CJ20" s="40"/>
      <c r="CK20" s="40"/>
      <c r="CL20" s="43"/>
      <c r="CM20" s="42"/>
      <c r="CN20" s="41"/>
      <c r="CO20" s="40"/>
      <c r="CP20" s="40"/>
      <c r="CQ20" s="40"/>
      <c r="CR20" s="43"/>
      <c r="CS20" s="42"/>
      <c r="CT20" s="41"/>
      <c r="CU20" s="40"/>
      <c r="CV20" s="40"/>
      <c r="CW20" s="40"/>
      <c r="CX20" s="43"/>
      <c r="CY20" s="42"/>
      <c r="CZ20" s="41"/>
      <c r="DA20" s="40"/>
      <c r="DB20" s="40"/>
      <c r="DC20" s="40"/>
      <c r="DD20" s="43"/>
      <c r="DE20" s="42"/>
      <c r="DF20" s="41"/>
      <c r="DG20" s="40"/>
      <c r="DH20" s="40"/>
      <c r="DI20" s="40"/>
      <c r="DJ20" s="43"/>
      <c r="DK20" s="42"/>
      <c r="DL20" s="41"/>
      <c r="DM20" s="40"/>
      <c r="DN20" s="40"/>
      <c r="DO20" s="40"/>
      <c r="DP20" s="43"/>
      <c r="DQ20" s="43"/>
      <c r="DR20" s="41"/>
      <c r="DS20" s="40"/>
      <c r="DT20" s="40"/>
      <c r="DU20" s="40"/>
      <c r="DV20" s="43"/>
      <c r="DW20" s="43"/>
      <c r="DX20" s="41"/>
      <c r="DY20" s="40"/>
      <c r="DZ20" s="40"/>
      <c r="EA20" s="40"/>
      <c r="EB20" s="43"/>
      <c r="EC20" s="42"/>
      <c r="ED20" s="41"/>
      <c r="EE20" s="40"/>
      <c r="EF20" s="40"/>
      <c r="EG20" s="40"/>
      <c r="EH20" s="43"/>
      <c r="EI20" s="42"/>
      <c r="EJ20" s="41"/>
      <c r="EK20" s="40"/>
      <c r="EL20" s="40"/>
      <c r="EM20" s="40"/>
      <c r="EN20" s="43"/>
      <c r="EO20" s="43"/>
      <c r="EP20" s="41"/>
      <c r="EQ20" s="40"/>
      <c r="ER20" s="40"/>
      <c r="ES20" s="40"/>
      <c r="ET20" s="43"/>
      <c r="EU20" s="43"/>
      <c r="EV20" s="44" t="str">
        <f t="shared" ca="1" si="0"/>
        <v/>
      </c>
      <c r="EW20" s="45" t="str">
        <f t="shared" ca="1" si="1"/>
        <v/>
      </c>
      <c r="EX20" s="46" t="str">
        <f t="shared" ca="1" si="2"/>
        <v/>
      </c>
      <c r="EY20" s="46" t="str">
        <f t="shared" ca="1" si="3"/>
        <v/>
      </c>
      <c r="EZ20" s="47" t="str">
        <f t="shared" ca="1" si="4"/>
        <v/>
      </c>
      <c r="FA20" s="32" t="str">
        <f t="shared" ca="1" si="5"/>
        <v/>
      </c>
      <c r="FB20" s="48"/>
      <c r="FC20" s="49"/>
      <c r="FD20" s="1"/>
      <c r="FE20" s="3" t="s">
        <v>111</v>
      </c>
    </row>
    <row r="21" spans="1:161" ht="15.75" customHeight="1" x14ac:dyDescent="0.3">
      <c r="A21" s="1"/>
      <c r="B21" s="35">
        <f ca="1">IF(INDIRECT("ข้อมูลนักเรียน!B21")="","",INDIRECT("ข้อมูลนักเรียน!B21"))</f>
        <v>14</v>
      </c>
      <c r="C21" s="36" t="str">
        <f ca="1">IF(INDIRECT("ข้อมูลนักเรียน!C21")="","",INDIRECT("ข้อมูลนักเรียน!C21"))</f>
        <v/>
      </c>
      <c r="D21" s="552" t="str">
        <f ca="1">IF(C21="","",INDIRECT("ข้อมูลนักเรียน!D21") &amp;INDIRECT("ข้อมูลนักเรียน!E21") &amp; "  " &amp; INDIRECT("ข้อมูลนักเรียน!F21"))</f>
        <v/>
      </c>
      <c r="E21" s="553"/>
      <c r="F21" s="37"/>
      <c r="G21" s="38" t="str">
        <f ca="1">IF(C21="","",IF(INDIRECT("ข้อมูลนักเรียน!H21")="","",INDIRECT("ข้อมูลนักเรียน!H21")))</f>
        <v/>
      </c>
      <c r="H21" s="39"/>
      <c r="I21" s="40"/>
      <c r="J21" s="40"/>
      <c r="K21" s="40"/>
      <c r="L21" s="40"/>
      <c r="M21" s="40"/>
      <c r="N21" s="41"/>
      <c r="O21" s="40"/>
      <c r="P21" s="40"/>
      <c r="Q21" s="40"/>
      <c r="R21" s="40"/>
      <c r="S21" s="40"/>
      <c r="T21" s="41"/>
      <c r="U21" s="40"/>
      <c r="V21" s="40"/>
      <c r="W21" s="40"/>
      <c r="X21" s="40"/>
      <c r="Y21" s="40"/>
      <c r="Z21" s="41"/>
      <c r="AA21" s="40"/>
      <c r="AB21" s="40"/>
      <c r="AC21" s="40"/>
      <c r="AD21" s="40"/>
      <c r="AE21" s="42"/>
      <c r="AF21" s="41"/>
      <c r="AG21" s="40"/>
      <c r="AH21" s="40"/>
      <c r="AI21" s="40"/>
      <c r="AJ21" s="43"/>
      <c r="AK21" s="42"/>
      <c r="AL21" s="41"/>
      <c r="AM21" s="40"/>
      <c r="AN21" s="40"/>
      <c r="AO21" s="40"/>
      <c r="AP21" s="43"/>
      <c r="AQ21" s="43"/>
      <c r="AR21" s="41"/>
      <c r="AS21" s="40"/>
      <c r="AT21" s="40"/>
      <c r="AU21" s="40"/>
      <c r="AV21" s="43"/>
      <c r="AW21" s="43"/>
      <c r="AX21" s="41"/>
      <c r="AY21" s="40"/>
      <c r="AZ21" s="40"/>
      <c r="BA21" s="40"/>
      <c r="BB21" s="40"/>
      <c r="BC21" s="40"/>
      <c r="BD21" s="41"/>
      <c r="BE21" s="40"/>
      <c r="BF21" s="40"/>
      <c r="BG21" s="40"/>
      <c r="BH21" s="43"/>
      <c r="BI21" s="43"/>
      <c r="BJ21" s="41"/>
      <c r="BK21" s="40"/>
      <c r="BL21" s="40"/>
      <c r="BM21" s="40"/>
      <c r="BN21" s="43"/>
      <c r="BO21" s="42"/>
      <c r="BP21" s="41"/>
      <c r="BQ21" s="40"/>
      <c r="BR21" s="40"/>
      <c r="BS21" s="40"/>
      <c r="BT21" s="43"/>
      <c r="BU21" s="43"/>
      <c r="BV21" s="41"/>
      <c r="BW21" s="40"/>
      <c r="BX21" s="40"/>
      <c r="BY21" s="40"/>
      <c r="BZ21" s="43"/>
      <c r="CA21" s="43"/>
      <c r="CB21" s="41"/>
      <c r="CC21" s="40"/>
      <c r="CD21" s="40"/>
      <c r="CE21" s="40"/>
      <c r="CF21" s="43"/>
      <c r="CG21" s="42"/>
      <c r="CH21" s="41"/>
      <c r="CI21" s="40"/>
      <c r="CJ21" s="40"/>
      <c r="CK21" s="40"/>
      <c r="CL21" s="43"/>
      <c r="CM21" s="42"/>
      <c r="CN21" s="41"/>
      <c r="CO21" s="40"/>
      <c r="CP21" s="40"/>
      <c r="CQ21" s="40"/>
      <c r="CR21" s="43"/>
      <c r="CS21" s="42"/>
      <c r="CT21" s="41"/>
      <c r="CU21" s="40"/>
      <c r="CV21" s="40"/>
      <c r="CW21" s="40"/>
      <c r="CX21" s="43"/>
      <c r="CY21" s="42"/>
      <c r="CZ21" s="41"/>
      <c r="DA21" s="40"/>
      <c r="DB21" s="40"/>
      <c r="DC21" s="40"/>
      <c r="DD21" s="43"/>
      <c r="DE21" s="42"/>
      <c r="DF21" s="41"/>
      <c r="DG21" s="40"/>
      <c r="DH21" s="40"/>
      <c r="DI21" s="40"/>
      <c r="DJ21" s="43"/>
      <c r="DK21" s="42"/>
      <c r="DL21" s="41"/>
      <c r="DM21" s="40"/>
      <c r="DN21" s="40"/>
      <c r="DO21" s="40"/>
      <c r="DP21" s="43"/>
      <c r="DQ21" s="43"/>
      <c r="DR21" s="41"/>
      <c r="DS21" s="40"/>
      <c r="DT21" s="40"/>
      <c r="DU21" s="40"/>
      <c r="DV21" s="43"/>
      <c r="DW21" s="43"/>
      <c r="DX21" s="41"/>
      <c r="DY21" s="40"/>
      <c r="DZ21" s="40"/>
      <c r="EA21" s="40"/>
      <c r="EB21" s="43"/>
      <c r="EC21" s="42"/>
      <c r="ED21" s="41"/>
      <c r="EE21" s="40"/>
      <c r="EF21" s="40"/>
      <c r="EG21" s="40"/>
      <c r="EH21" s="43"/>
      <c r="EI21" s="42"/>
      <c r="EJ21" s="41"/>
      <c r="EK21" s="40"/>
      <c r="EL21" s="40"/>
      <c r="EM21" s="40"/>
      <c r="EN21" s="43"/>
      <c r="EO21" s="43"/>
      <c r="EP21" s="41"/>
      <c r="EQ21" s="40"/>
      <c r="ER21" s="40"/>
      <c r="ES21" s="40"/>
      <c r="ET21" s="43"/>
      <c r="EU21" s="43"/>
      <c r="EV21" s="44" t="str">
        <f t="shared" ca="1" si="0"/>
        <v/>
      </c>
      <c r="EW21" s="45" t="str">
        <f t="shared" ca="1" si="1"/>
        <v/>
      </c>
      <c r="EX21" s="46" t="str">
        <f t="shared" ca="1" si="2"/>
        <v/>
      </c>
      <c r="EY21" s="46" t="str">
        <f t="shared" ca="1" si="3"/>
        <v/>
      </c>
      <c r="EZ21" s="47" t="str">
        <f t="shared" ca="1" si="4"/>
        <v/>
      </c>
      <c r="FA21" s="32" t="str">
        <f t="shared" ca="1" si="5"/>
        <v/>
      </c>
      <c r="FB21" s="48"/>
      <c r="FC21" s="49"/>
      <c r="FD21" s="1"/>
      <c r="FE21" s="3" t="s">
        <v>123</v>
      </c>
    </row>
    <row r="22" spans="1:161" ht="15.75" customHeight="1" x14ac:dyDescent="0.3">
      <c r="A22" s="1"/>
      <c r="B22" s="35">
        <f ca="1">IF(INDIRECT("ข้อมูลนักเรียน!B22")="","",INDIRECT("ข้อมูลนักเรียน!B22"))</f>
        <v>15</v>
      </c>
      <c r="C22" s="36" t="str">
        <f ca="1">IF(INDIRECT("ข้อมูลนักเรียน!C22")="","",INDIRECT("ข้อมูลนักเรียน!C22"))</f>
        <v/>
      </c>
      <c r="D22" s="552" t="str">
        <f ca="1">IF(C22="","",INDIRECT("ข้อมูลนักเรียน!D22") &amp;INDIRECT("ข้อมูลนักเรียน!E22") &amp; "  " &amp; INDIRECT("ข้อมูลนักเรียน!F22"))</f>
        <v/>
      </c>
      <c r="E22" s="553"/>
      <c r="F22" s="37"/>
      <c r="G22" s="38" t="str">
        <f ca="1">IF(C22="","",IF(INDIRECT("ข้อมูลนักเรียน!H22")="","",INDIRECT("ข้อมูลนักเรียน!H22")))</f>
        <v/>
      </c>
      <c r="H22" s="39"/>
      <c r="I22" s="40"/>
      <c r="J22" s="40"/>
      <c r="K22" s="40"/>
      <c r="L22" s="40"/>
      <c r="M22" s="40"/>
      <c r="N22" s="41"/>
      <c r="O22" s="40"/>
      <c r="P22" s="40"/>
      <c r="Q22" s="40"/>
      <c r="R22" s="40"/>
      <c r="S22" s="40"/>
      <c r="T22" s="41"/>
      <c r="U22" s="40"/>
      <c r="V22" s="40"/>
      <c r="W22" s="40"/>
      <c r="X22" s="40"/>
      <c r="Y22" s="40"/>
      <c r="Z22" s="41"/>
      <c r="AA22" s="40"/>
      <c r="AB22" s="40"/>
      <c r="AC22" s="40"/>
      <c r="AD22" s="40"/>
      <c r="AE22" s="42"/>
      <c r="AF22" s="41"/>
      <c r="AG22" s="40"/>
      <c r="AH22" s="40"/>
      <c r="AI22" s="40"/>
      <c r="AJ22" s="43"/>
      <c r="AK22" s="42"/>
      <c r="AL22" s="41"/>
      <c r="AM22" s="40"/>
      <c r="AN22" s="40"/>
      <c r="AO22" s="40"/>
      <c r="AP22" s="43"/>
      <c r="AQ22" s="43"/>
      <c r="AR22" s="41"/>
      <c r="AS22" s="40"/>
      <c r="AT22" s="40"/>
      <c r="AU22" s="40"/>
      <c r="AV22" s="43"/>
      <c r="AW22" s="43"/>
      <c r="AX22" s="41"/>
      <c r="AY22" s="40"/>
      <c r="AZ22" s="40"/>
      <c r="BA22" s="40"/>
      <c r="BB22" s="40"/>
      <c r="BC22" s="40"/>
      <c r="BD22" s="41"/>
      <c r="BE22" s="40"/>
      <c r="BF22" s="40"/>
      <c r="BG22" s="40"/>
      <c r="BH22" s="43"/>
      <c r="BI22" s="43"/>
      <c r="BJ22" s="41"/>
      <c r="BK22" s="40"/>
      <c r="BL22" s="40"/>
      <c r="BM22" s="40"/>
      <c r="BN22" s="43"/>
      <c r="BO22" s="42"/>
      <c r="BP22" s="41"/>
      <c r="BQ22" s="40"/>
      <c r="BR22" s="40"/>
      <c r="BS22" s="40"/>
      <c r="BT22" s="43"/>
      <c r="BU22" s="43"/>
      <c r="BV22" s="41"/>
      <c r="BW22" s="40"/>
      <c r="BX22" s="40"/>
      <c r="BY22" s="40"/>
      <c r="BZ22" s="43"/>
      <c r="CA22" s="43"/>
      <c r="CB22" s="41"/>
      <c r="CC22" s="40"/>
      <c r="CD22" s="40"/>
      <c r="CE22" s="40"/>
      <c r="CF22" s="43"/>
      <c r="CG22" s="42"/>
      <c r="CH22" s="41"/>
      <c r="CI22" s="40"/>
      <c r="CJ22" s="40"/>
      <c r="CK22" s="40"/>
      <c r="CL22" s="43"/>
      <c r="CM22" s="42"/>
      <c r="CN22" s="41"/>
      <c r="CO22" s="40"/>
      <c r="CP22" s="40"/>
      <c r="CQ22" s="40"/>
      <c r="CR22" s="43"/>
      <c r="CS22" s="42"/>
      <c r="CT22" s="41"/>
      <c r="CU22" s="40"/>
      <c r="CV22" s="40"/>
      <c r="CW22" s="40"/>
      <c r="CX22" s="43"/>
      <c r="CY22" s="42"/>
      <c r="CZ22" s="41"/>
      <c r="DA22" s="40"/>
      <c r="DB22" s="40"/>
      <c r="DC22" s="40"/>
      <c r="DD22" s="43"/>
      <c r="DE22" s="42"/>
      <c r="DF22" s="41"/>
      <c r="DG22" s="40"/>
      <c r="DH22" s="40"/>
      <c r="DI22" s="40"/>
      <c r="DJ22" s="43"/>
      <c r="DK22" s="42"/>
      <c r="DL22" s="41"/>
      <c r="DM22" s="40"/>
      <c r="DN22" s="40"/>
      <c r="DO22" s="40"/>
      <c r="DP22" s="43"/>
      <c r="DQ22" s="43"/>
      <c r="DR22" s="41"/>
      <c r="DS22" s="40"/>
      <c r="DT22" s="40"/>
      <c r="DU22" s="40"/>
      <c r="DV22" s="43"/>
      <c r="DW22" s="43"/>
      <c r="DX22" s="41"/>
      <c r="DY22" s="40"/>
      <c r="DZ22" s="40"/>
      <c r="EA22" s="40"/>
      <c r="EB22" s="43"/>
      <c r="EC22" s="42"/>
      <c r="ED22" s="41"/>
      <c r="EE22" s="40"/>
      <c r="EF22" s="40"/>
      <c r="EG22" s="40"/>
      <c r="EH22" s="43"/>
      <c r="EI22" s="42"/>
      <c r="EJ22" s="41"/>
      <c r="EK22" s="40"/>
      <c r="EL22" s="40"/>
      <c r="EM22" s="40"/>
      <c r="EN22" s="43"/>
      <c r="EO22" s="43"/>
      <c r="EP22" s="41"/>
      <c r="EQ22" s="40"/>
      <c r="ER22" s="40"/>
      <c r="ES22" s="40"/>
      <c r="ET22" s="43"/>
      <c r="EU22" s="43"/>
      <c r="EV22" s="44" t="str">
        <f t="shared" ca="1" si="0"/>
        <v/>
      </c>
      <c r="EW22" s="45" t="str">
        <f t="shared" ca="1" si="1"/>
        <v/>
      </c>
      <c r="EX22" s="46" t="str">
        <f t="shared" ca="1" si="2"/>
        <v/>
      </c>
      <c r="EY22" s="46" t="str">
        <f t="shared" ca="1" si="3"/>
        <v/>
      </c>
      <c r="EZ22" s="47" t="str">
        <f t="shared" ca="1" si="4"/>
        <v/>
      </c>
      <c r="FA22" s="32" t="str">
        <f t="shared" ca="1" si="5"/>
        <v/>
      </c>
      <c r="FB22" s="48"/>
      <c r="FC22" s="49"/>
      <c r="FD22" s="1"/>
      <c r="FE22" s="3" t="s">
        <v>112</v>
      </c>
    </row>
    <row r="23" spans="1:161" ht="15.75" customHeight="1" x14ac:dyDescent="0.3">
      <c r="A23" s="1"/>
      <c r="B23" s="35">
        <f ca="1">IF(INDIRECT("ข้อมูลนักเรียน!B23")="","",INDIRECT("ข้อมูลนักเรียน!B23"))</f>
        <v>16</v>
      </c>
      <c r="C23" s="36" t="str">
        <f ca="1">IF(INDIRECT("ข้อมูลนักเรียน!C23")="","",INDIRECT("ข้อมูลนักเรียน!C23"))</f>
        <v/>
      </c>
      <c r="D23" s="552" t="str">
        <f ca="1">IF(C23="","",INDIRECT("ข้อมูลนักเรียน!D23") &amp;INDIRECT("ข้อมูลนักเรียน!E23") &amp; "  " &amp; INDIRECT("ข้อมูลนักเรียน!F23"))</f>
        <v/>
      </c>
      <c r="E23" s="553"/>
      <c r="F23" s="37"/>
      <c r="G23" s="38" t="str">
        <f ca="1">IF(C23="","",IF(INDIRECT("ข้อมูลนักเรียน!H23")="","",INDIRECT("ข้อมูลนักเรียน!H23")))</f>
        <v/>
      </c>
      <c r="H23" s="39"/>
      <c r="I23" s="40"/>
      <c r="J23" s="40"/>
      <c r="K23" s="40"/>
      <c r="L23" s="40"/>
      <c r="M23" s="40"/>
      <c r="N23" s="41"/>
      <c r="O23" s="40"/>
      <c r="P23" s="40"/>
      <c r="Q23" s="40"/>
      <c r="R23" s="40"/>
      <c r="S23" s="40"/>
      <c r="T23" s="41"/>
      <c r="U23" s="40"/>
      <c r="V23" s="40"/>
      <c r="W23" s="40"/>
      <c r="X23" s="40"/>
      <c r="Y23" s="40"/>
      <c r="Z23" s="41"/>
      <c r="AA23" s="40"/>
      <c r="AB23" s="40"/>
      <c r="AC23" s="40"/>
      <c r="AD23" s="40"/>
      <c r="AE23" s="42"/>
      <c r="AF23" s="41"/>
      <c r="AG23" s="40"/>
      <c r="AH23" s="40"/>
      <c r="AI23" s="40"/>
      <c r="AJ23" s="43"/>
      <c r="AK23" s="42"/>
      <c r="AL23" s="41"/>
      <c r="AM23" s="40"/>
      <c r="AN23" s="40"/>
      <c r="AO23" s="40"/>
      <c r="AP23" s="43"/>
      <c r="AQ23" s="43"/>
      <c r="AR23" s="41"/>
      <c r="AS23" s="40"/>
      <c r="AT23" s="40"/>
      <c r="AU23" s="40"/>
      <c r="AV23" s="43"/>
      <c r="AW23" s="43"/>
      <c r="AX23" s="41"/>
      <c r="AY23" s="40"/>
      <c r="AZ23" s="40"/>
      <c r="BA23" s="40"/>
      <c r="BB23" s="40"/>
      <c r="BC23" s="40"/>
      <c r="BD23" s="41"/>
      <c r="BE23" s="40"/>
      <c r="BF23" s="40"/>
      <c r="BG23" s="40"/>
      <c r="BH23" s="43"/>
      <c r="BI23" s="43"/>
      <c r="BJ23" s="41"/>
      <c r="BK23" s="40"/>
      <c r="BL23" s="40"/>
      <c r="BM23" s="40"/>
      <c r="BN23" s="43"/>
      <c r="BO23" s="42"/>
      <c r="BP23" s="41"/>
      <c r="BQ23" s="40"/>
      <c r="BR23" s="40"/>
      <c r="BS23" s="40"/>
      <c r="BT23" s="43"/>
      <c r="BU23" s="43"/>
      <c r="BV23" s="41"/>
      <c r="BW23" s="40"/>
      <c r="BX23" s="40"/>
      <c r="BY23" s="40"/>
      <c r="BZ23" s="43"/>
      <c r="CA23" s="43"/>
      <c r="CB23" s="41"/>
      <c r="CC23" s="40"/>
      <c r="CD23" s="40"/>
      <c r="CE23" s="40"/>
      <c r="CF23" s="43"/>
      <c r="CG23" s="42"/>
      <c r="CH23" s="41"/>
      <c r="CI23" s="40"/>
      <c r="CJ23" s="40"/>
      <c r="CK23" s="40"/>
      <c r="CL23" s="43"/>
      <c r="CM23" s="42"/>
      <c r="CN23" s="41"/>
      <c r="CO23" s="40"/>
      <c r="CP23" s="40"/>
      <c r="CQ23" s="40"/>
      <c r="CR23" s="43"/>
      <c r="CS23" s="42"/>
      <c r="CT23" s="41"/>
      <c r="CU23" s="40"/>
      <c r="CV23" s="40"/>
      <c r="CW23" s="40"/>
      <c r="CX23" s="43"/>
      <c r="CY23" s="42"/>
      <c r="CZ23" s="41"/>
      <c r="DA23" s="40"/>
      <c r="DB23" s="40"/>
      <c r="DC23" s="40"/>
      <c r="DD23" s="43"/>
      <c r="DE23" s="42"/>
      <c r="DF23" s="41"/>
      <c r="DG23" s="40"/>
      <c r="DH23" s="40"/>
      <c r="DI23" s="40"/>
      <c r="DJ23" s="43"/>
      <c r="DK23" s="42"/>
      <c r="DL23" s="41"/>
      <c r="DM23" s="40"/>
      <c r="DN23" s="40"/>
      <c r="DO23" s="40"/>
      <c r="DP23" s="43"/>
      <c r="DQ23" s="43"/>
      <c r="DR23" s="41"/>
      <c r="DS23" s="40"/>
      <c r="DT23" s="40"/>
      <c r="DU23" s="40"/>
      <c r="DV23" s="43"/>
      <c r="DW23" s="43"/>
      <c r="DX23" s="41"/>
      <c r="DY23" s="40"/>
      <c r="DZ23" s="40"/>
      <c r="EA23" s="40"/>
      <c r="EB23" s="43"/>
      <c r="EC23" s="42"/>
      <c r="ED23" s="41"/>
      <c r="EE23" s="40"/>
      <c r="EF23" s="40"/>
      <c r="EG23" s="40"/>
      <c r="EH23" s="43"/>
      <c r="EI23" s="42"/>
      <c r="EJ23" s="41"/>
      <c r="EK23" s="40"/>
      <c r="EL23" s="40"/>
      <c r="EM23" s="40"/>
      <c r="EN23" s="43"/>
      <c r="EO23" s="43"/>
      <c r="EP23" s="41"/>
      <c r="EQ23" s="40"/>
      <c r="ER23" s="40"/>
      <c r="ES23" s="40"/>
      <c r="ET23" s="43"/>
      <c r="EU23" s="43"/>
      <c r="EV23" s="44" t="str">
        <f t="shared" ca="1" si="0"/>
        <v/>
      </c>
      <c r="EW23" s="45" t="str">
        <f t="shared" ca="1" si="1"/>
        <v/>
      </c>
      <c r="EX23" s="46" t="str">
        <f t="shared" ca="1" si="2"/>
        <v/>
      </c>
      <c r="EY23" s="46" t="str">
        <f t="shared" ca="1" si="3"/>
        <v/>
      </c>
      <c r="EZ23" s="47" t="str">
        <f t="shared" ca="1" si="4"/>
        <v/>
      </c>
      <c r="FA23" s="32" t="str">
        <f t="shared" ca="1" si="5"/>
        <v/>
      </c>
      <c r="FB23" s="48"/>
      <c r="FC23" s="49"/>
      <c r="FD23" s="1"/>
      <c r="FE23" s="3" t="s">
        <v>124</v>
      </c>
    </row>
    <row r="24" spans="1:161" ht="15.75" customHeight="1" x14ac:dyDescent="0.3">
      <c r="A24" s="1"/>
      <c r="B24" s="35">
        <f ca="1">IF(INDIRECT("ข้อมูลนักเรียน!B24")="","",INDIRECT("ข้อมูลนักเรียน!B24"))</f>
        <v>17</v>
      </c>
      <c r="C24" s="36" t="str">
        <f ca="1">IF(INDIRECT("ข้อมูลนักเรียน!C24")="","",INDIRECT("ข้อมูลนักเรียน!C24"))</f>
        <v/>
      </c>
      <c r="D24" s="552" t="str">
        <f ca="1">IF(C24="","",INDIRECT("ข้อมูลนักเรียน!D24") &amp;INDIRECT("ข้อมูลนักเรียน!E24") &amp; "  " &amp; INDIRECT("ข้อมูลนักเรียน!F24"))</f>
        <v/>
      </c>
      <c r="E24" s="553"/>
      <c r="F24" s="37"/>
      <c r="G24" s="38" t="str">
        <f ca="1">IF(C24="","",IF(INDIRECT("ข้อมูลนักเรียน!H24")="","",INDIRECT("ข้อมูลนักเรียน!H24")))</f>
        <v/>
      </c>
      <c r="H24" s="39"/>
      <c r="I24" s="40"/>
      <c r="J24" s="40"/>
      <c r="K24" s="40"/>
      <c r="L24" s="40"/>
      <c r="M24" s="40"/>
      <c r="N24" s="41"/>
      <c r="O24" s="40"/>
      <c r="P24" s="40"/>
      <c r="Q24" s="40"/>
      <c r="R24" s="40"/>
      <c r="S24" s="40"/>
      <c r="T24" s="41"/>
      <c r="U24" s="40"/>
      <c r="V24" s="40"/>
      <c r="W24" s="40"/>
      <c r="X24" s="40"/>
      <c r="Y24" s="40"/>
      <c r="Z24" s="41"/>
      <c r="AA24" s="40"/>
      <c r="AB24" s="40"/>
      <c r="AC24" s="40"/>
      <c r="AD24" s="40"/>
      <c r="AE24" s="42"/>
      <c r="AF24" s="41"/>
      <c r="AG24" s="40"/>
      <c r="AH24" s="40"/>
      <c r="AI24" s="40"/>
      <c r="AJ24" s="43"/>
      <c r="AK24" s="42"/>
      <c r="AL24" s="41"/>
      <c r="AM24" s="40"/>
      <c r="AN24" s="40"/>
      <c r="AO24" s="40"/>
      <c r="AP24" s="43"/>
      <c r="AQ24" s="43"/>
      <c r="AR24" s="41"/>
      <c r="AS24" s="40"/>
      <c r="AT24" s="40"/>
      <c r="AU24" s="40"/>
      <c r="AV24" s="43"/>
      <c r="AW24" s="43"/>
      <c r="AX24" s="41"/>
      <c r="AY24" s="40"/>
      <c r="AZ24" s="40"/>
      <c r="BA24" s="40"/>
      <c r="BB24" s="40"/>
      <c r="BC24" s="40"/>
      <c r="BD24" s="41"/>
      <c r="BE24" s="40"/>
      <c r="BF24" s="40"/>
      <c r="BG24" s="40"/>
      <c r="BH24" s="43"/>
      <c r="BI24" s="43"/>
      <c r="BJ24" s="41"/>
      <c r="BK24" s="40"/>
      <c r="BL24" s="40"/>
      <c r="BM24" s="40"/>
      <c r="BN24" s="43"/>
      <c r="BO24" s="42"/>
      <c r="BP24" s="41"/>
      <c r="BQ24" s="40"/>
      <c r="BR24" s="40"/>
      <c r="BS24" s="40"/>
      <c r="BT24" s="43"/>
      <c r="BU24" s="43"/>
      <c r="BV24" s="41"/>
      <c r="BW24" s="40"/>
      <c r="BX24" s="40"/>
      <c r="BY24" s="40"/>
      <c r="BZ24" s="43"/>
      <c r="CA24" s="43"/>
      <c r="CB24" s="41"/>
      <c r="CC24" s="40"/>
      <c r="CD24" s="40"/>
      <c r="CE24" s="40"/>
      <c r="CF24" s="43"/>
      <c r="CG24" s="42"/>
      <c r="CH24" s="41"/>
      <c r="CI24" s="40"/>
      <c r="CJ24" s="40"/>
      <c r="CK24" s="40"/>
      <c r="CL24" s="43"/>
      <c r="CM24" s="42"/>
      <c r="CN24" s="41"/>
      <c r="CO24" s="40"/>
      <c r="CP24" s="40"/>
      <c r="CQ24" s="40"/>
      <c r="CR24" s="43"/>
      <c r="CS24" s="42"/>
      <c r="CT24" s="41"/>
      <c r="CU24" s="40"/>
      <c r="CV24" s="40"/>
      <c r="CW24" s="40"/>
      <c r="CX24" s="43"/>
      <c r="CY24" s="42"/>
      <c r="CZ24" s="41"/>
      <c r="DA24" s="40"/>
      <c r="DB24" s="40"/>
      <c r="DC24" s="40"/>
      <c r="DD24" s="43"/>
      <c r="DE24" s="42"/>
      <c r="DF24" s="41"/>
      <c r="DG24" s="40"/>
      <c r="DH24" s="40"/>
      <c r="DI24" s="40"/>
      <c r="DJ24" s="43"/>
      <c r="DK24" s="42"/>
      <c r="DL24" s="41"/>
      <c r="DM24" s="40"/>
      <c r="DN24" s="40"/>
      <c r="DO24" s="40"/>
      <c r="DP24" s="43"/>
      <c r="DQ24" s="43"/>
      <c r="DR24" s="41"/>
      <c r="DS24" s="40"/>
      <c r="DT24" s="40"/>
      <c r="DU24" s="40"/>
      <c r="DV24" s="43"/>
      <c r="DW24" s="43"/>
      <c r="DX24" s="41"/>
      <c r="DY24" s="40"/>
      <c r="DZ24" s="40"/>
      <c r="EA24" s="40"/>
      <c r="EB24" s="43"/>
      <c r="EC24" s="42"/>
      <c r="ED24" s="41"/>
      <c r="EE24" s="40"/>
      <c r="EF24" s="40"/>
      <c r="EG24" s="40"/>
      <c r="EH24" s="43"/>
      <c r="EI24" s="42"/>
      <c r="EJ24" s="41"/>
      <c r="EK24" s="40"/>
      <c r="EL24" s="40"/>
      <c r="EM24" s="40"/>
      <c r="EN24" s="43"/>
      <c r="EO24" s="43"/>
      <c r="EP24" s="41"/>
      <c r="EQ24" s="40"/>
      <c r="ER24" s="40"/>
      <c r="ES24" s="40"/>
      <c r="ET24" s="43"/>
      <c r="EU24" s="43"/>
      <c r="EV24" s="44" t="str">
        <f t="shared" ca="1" si="0"/>
        <v/>
      </c>
      <c r="EW24" s="45" t="str">
        <f t="shared" ca="1" si="1"/>
        <v/>
      </c>
      <c r="EX24" s="46" t="str">
        <f t="shared" ca="1" si="2"/>
        <v/>
      </c>
      <c r="EY24" s="46" t="str">
        <f t="shared" ca="1" si="3"/>
        <v/>
      </c>
      <c r="EZ24" s="47" t="str">
        <f t="shared" ca="1" si="4"/>
        <v/>
      </c>
      <c r="FA24" s="32" t="str">
        <f t="shared" ca="1" si="5"/>
        <v/>
      </c>
      <c r="FB24" s="48"/>
      <c r="FC24" s="49"/>
      <c r="FD24" s="1"/>
      <c r="FE24" s="3" t="s">
        <v>113</v>
      </c>
    </row>
    <row r="25" spans="1:161" ht="15.75" customHeight="1" x14ac:dyDescent="0.3">
      <c r="A25" s="1"/>
      <c r="B25" s="35">
        <f ca="1">IF(INDIRECT("ข้อมูลนักเรียน!B25")="","",INDIRECT("ข้อมูลนักเรียน!B25"))</f>
        <v>18</v>
      </c>
      <c r="C25" s="36" t="str">
        <f ca="1">IF(INDIRECT("ข้อมูลนักเรียน!C25")="","",INDIRECT("ข้อมูลนักเรียน!C25"))</f>
        <v/>
      </c>
      <c r="D25" s="552" t="str">
        <f ca="1">IF(C25="","",INDIRECT("ข้อมูลนักเรียน!D25") &amp;INDIRECT("ข้อมูลนักเรียน!E25") &amp; "  " &amp; INDIRECT("ข้อมูลนักเรียน!F25"))</f>
        <v/>
      </c>
      <c r="E25" s="553"/>
      <c r="F25" s="37"/>
      <c r="G25" s="38" t="str">
        <f ca="1">IF(C25="","",IF(INDIRECT("ข้อมูลนักเรียน!H25")="","",INDIRECT("ข้อมูลนักเรียน!H25")))</f>
        <v/>
      </c>
      <c r="H25" s="39"/>
      <c r="I25" s="40"/>
      <c r="J25" s="40"/>
      <c r="K25" s="40"/>
      <c r="L25" s="40"/>
      <c r="M25" s="40"/>
      <c r="N25" s="41"/>
      <c r="O25" s="40"/>
      <c r="P25" s="40"/>
      <c r="Q25" s="40"/>
      <c r="R25" s="40"/>
      <c r="S25" s="40"/>
      <c r="T25" s="41"/>
      <c r="U25" s="40"/>
      <c r="V25" s="40"/>
      <c r="W25" s="40"/>
      <c r="X25" s="40"/>
      <c r="Y25" s="40"/>
      <c r="Z25" s="41"/>
      <c r="AA25" s="40"/>
      <c r="AB25" s="40"/>
      <c r="AC25" s="40"/>
      <c r="AD25" s="40"/>
      <c r="AE25" s="42"/>
      <c r="AF25" s="41"/>
      <c r="AG25" s="40"/>
      <c r="AH25" s="40"/>
      <c r="AI25" s="40"/>
      <c r="AJ25" s="43"/>
      <c r="AK25" s="42"/>
      <c r="AL25" s="41"/>
      <c r="AM25" s="40"/>
      <c r="AN25" s="40"/>
      <c r="AO25" s="40"/>
      <c r="AP25" s="43"/>
      <c r="AQ25" s="43"/>
      <c r="AR25" s="41"/>
      <c r="AS25" s="40"/>
      <c r="AT25" s="40"/>
      <c r="AU25" s="40"/>
      <c r="AV25" s="43"/>
      <c r="AW25" s="43"/>
      <c r="AX25" s="41"/>
      <c r="AY25" s="40"/>
      <c r="AZ25" s="40"/>
      <c r="BA25" s="40"/>
      <c r="BB25" s="40"/>
      <c r="BC25" s="40"/>
      <c r="BD25" s="41"/>
      <c r="BE25" s="40"/>
      <c r="BF25" s="40"/>
      <c r="BG25" s="40"/>
      <c r="BH25" s="43"/>
      <c r="BI25" s="43"/>
      <c r="BJ25" s="41"/>
      <c r="BK25" s="40"/>
      <c r="BL25" s="40"/>
      <c r="BM25" s="40"/>
      <c r="BN25" s="43"/>
      <c r="BO25" s="42"/>
      <c r="BP25" s="41"/>
      <c r="BQ25" s="40"/>
      <c r="BR25" s="40"/>
      <c r="BS25" s="40"/>
      <c r="BT25" s="43"/>
      <c r="BU25" s="43"/>
      <c r="BV25" s="41"/>
      <c r="BW25" s="40"/>
      <c r="BX25" s="40"/>
      <c r="BY25" s="40"/>
      <c r="BZ25" s="43"/>
      <c r="CA25" s="43"/>
      <c r="CB25" s="41"/>
      <c r="CC25" s="40"/>
      <c r="CD25" s="40"/>
      <c r="CE25" s="40"/>
      <c r="CF25" s="43"/>
      <c r="CG25" s="42"/>
      <c r="CH25" s="41"/>
      <c r="CI25" s="40"/>
      <c r="CJ25" s="40"/>
      <c r="CK25" s="40"/>
      <c r="CL25" s="43"/>
      <c r="CM25" s="42"/>
      <c r="CN25" s="41"/>
      <c r="CO25" s="40"/>
      <c r="CP25" s="40"/>
      <c r="CQ25" s="40"/>
      <c r="CR25" s="43"/>
      <c r="CS25" s="42"/>
      <c r="CT25" s="41"/>
      <c r="CU25" s="40"/>
      <c r="CV25" s="40"/>
      <c r="CW25" s="40"/>
      <c r="CX25" s="43"/>
      <c r="CY25" s="42"/>
      <c r="CZ25" s="41"/>
      <c r="DA25" s="40"/>
      <c r="DB25" s="40"/>
      <c r="DC25" s="40"/>
      <c r="DD25" s="43"/>
      <c r="DE25" s="42"/>
      <c r="DF25" s="41"/>
      <c r="DG25" s="40"/>
      <c r="DH25" s="40"/>
      <c r="DI25" s="40"/>
      <c r="DJ25" s="43"/>
      <c r="DK25" s="42"/>
      <c r="DL25" s="41"/>
      <c r="DM25" s="40"/>
      <c r="DN25" s="40"/>
      <c r="DO25" s="40"/>
      <c r="DP25" s="43"/>
      <c r="DQ25" s="43"/>
      <c r="DR25" s="41"/>
      <c r="DS25" s="40"/>
      <c r="DT25" s="40"/>
      <c r="DU25" s="40"/>
      <c r="DV25" s="43"/>
      <c r="DW25" s="43"/>
      <c r="DX25" s="41"/>
      <c r="DY25" s="40"/>
      <c r="DZ25" s="40"/>
      <c r="EA25" s="40"/>
      <c r="EB25" s="43"/>
      <c r="EC25" s="42"/>
      <c r="ED25" s="41"/>
      <c r="EE25" s="40"/>
      <c r="EF25" s="40"/>
      <c r="EG25" s="40"/>
      <c r="EH25" s="43"/>
      <c r="EI25" s="42"/>
      <c r="EJ25" s="41"/>
      <c r="EK25" s="40"/>
      <c r="EL25" s="40"/>
      <c r="EM25" s="40"/>
      <c r="EN25" s="43"/>
      <c r="EO25" s="43"/>
      <c r="EP25" s="41"/>
      <c r="EQ25" s="40"/>
      <c r="ER25" s="40"/>
      <c r="ES25" s="40"/>
      <c r="ET25" s="43"/>
      <c r="EU25" s="43"/>
      <c r="EV25" s="44" t="str">
        <f t="shared" ca="1" si="0"/>
        <v/>
      </c>
      <c r="EW25" s="45" t="str">
        <f t="shared" ca="1" si="1"/>
        <v/>
      </c>
      <c r="EX25" s="46" t="str">
        <f t="shared" ca="1" si="2"/>
        <v/>
      </c>
      <c r="EY25" s="46" t="str">
        <f t="shared" ca="1" si="3"/>
        <v/>
      </c>
      <c r="EZ25" s="47" t="str">
        <f t="shared" ca="1" si="4"/>
        <v/>
      </c>
      <c r="FA25" s="32" t="str">
        <f t="shared" ca="1" si="5"/>
        <v/>
      </c>
      <c r="FB25" s="48"/>
      <c r="FC25" s="49"/>
      <c r="FD25" s="1"/>
      <c r="FE25" s="3" t="s">
        <v>125</v>
      </c>
    </row>
    <row r="26" spans="1:161" ht="15.75" customHeight="1" x14ac:dyDescent="0.3">
      <c r="A26" s="1"/>
      <c r="B26" s="35">
        <f ca="1">IF(INDIRECT("ข้อมูลนักเรียน!B26")="","",INDIRECT("ข้อมูลนักเรียน!B26"))</f>
        <v>19</v>
      </c>
      <c r="C26" s="36" t="str">
        <f ca="1">IF(INDIRECT("ข้อมูลนักเรียน!C26")="","",INDIRECT("ข้อมูลนักเรียน!C26"))</f>
        <v/>
      </c>
      <c r="D26" s="552" t="str">
        <f ca="1">IF(C26="","",INDIRECT("ข้อมูลนักเรียน!D26") &amp;INDIRECT("ข้อมูลนักเรียน!E26") &amp; "  " &amp; INDIRECT("ข้อมูลนักเรียน!F26"))</f>
        <v/>
      </c>
      <c r="E26" s="553"/>
      <c r="F26" s="37"/>
      <c r="G26" s="38" t="str">
        <f ca="1">IF(C26="","",IF(INDIRECT("ข้อมูลนักเรียน!H26")="","",INDIRECT("ข้อมูลนักเรียน!H26")))</f>
        <v/>
      </c>
      <c r="H26" s="39"/>
      <c r="I26" s="40"/>
      <c r="J26" s="40"/>
      <c r="K26" s="40"/>
      <c r="L26" s="40"/>
      <c r="M26" s="40"/>
      <c r="N26" s="41"/>
      <c r="O26" s="40"/>
      <c r="P26" s="40"/>
      <c r="Q26" s="40"/>
      <c r="R26" s="40"/>
      <c r="S26" s="40"/>
      <c r="T26" s="41"/>
      <c r="U26" s="40"/>
      <c r="V26" s="40"/>
      <c r="W26" s="40"/>
      <c r="X26" s="40"/>
      <c r="Y26" s="40"/>
      <c r="Z26" s="41"/>
      <c r="AA26" s="40"/>
      <c r="AB26" s="40"/>
      <c r="AC26" s="40"/>
      <c r="AD26" s="40"/>
      <c r="AE26" s="42"/>
      <c r="AF26" s="41"/>
      <c r="AG26" s="40"/>
      <c r="AH26" s="40"/>
      <c r="AI26" s="40"/>
      <c r="AJ26" s="43"/>
      <c r="AK26" s="42"/>
      <c r="AL26" s="41"/>
      <c r="AM26" s="40"/>
      <c r="AN26" s="40"/>
      <c r="AO26" s="40"/>
      <c r="AP26" s="43"/>
      <c r="AQ26" s="43"/>
      <c r="AR26" s="41"/>
      <c r="AS26" s="40"/>
      <c r="AT26" s="40"/>
      <c r="AU26" s="40"/>
      <c r="AV26" s="43"/>
      <c r="AW26" s="43"/>
      <c r="AX26" s="41"/>
      <c r="AY26" s="40"/>
      <c r="AZ26" s="40"/>
      <c r="BA26" s="40"/>
      <c r="BB26" s="40"/>
      <c r="BC26" s="40"/>
      <c r="BD26" s="41"/>
      <c r="BE26" s="40"/>
      <c r="BF26" s="40"/>
      <c r="BG26" s="40"/>
      <c r="BH26" s="43"/>
      <c r="BI26" s="43"/>
      <c r="BJ26" s="41"/>
      <c r="BK26" s="40"/>
      <c r="BL26" s="40"/>
      <c r="BM26" s="40"/>
      <c r="BN26" s="43"/>
      <c r="BO26" s="42"/>
      <c r="BP26" s="41"/>
      <c r="BQ26" s="40"/>
      <c r="BR26" s="40"/>
      <c r="BS26" s="40"/>
      <c r="BT26" s="43"/>
      <c r="BU26" s="43"/>
      <c r="BV26" s="41"/>
      <c r="BW26" s="40"/>
      <c r="BX26" s="40"/>
      <c r="BY26" s="40"/>
      <c r="BZ26" s="43"/>
      <c r="CA26" s="43"/>
      <c r="CB26" s="41"/>
      <c r="CC26" s="40"/>
      <c r="CD26" s="40"/>
      <c r="CE26" s="40"/>
      <c r="CF26" s="43"/>
      <c r="CG26" s="42"/>
      <c r="CH26" s="41"/>
      <c r="CI26" s="40"/>
      <c r="CJ26" s="40"/>
      <c r="CK26" s="40"/>
      <c r="CL26" s="43"/>
      <c r="CM26" s="42"/>
      <c r="CN26" s="41"/>
      <c r="CO26" s="40"/>
      <c r="CP26" s="40"/>
      <c r="CQ26" s="40"/>
      <c r="CR26" s="43"/>
      <c r="CS26" s="42"/>
      <c r="CT26" s="41"/>
      <c r="CU26" s="40"/>
      <c r="CV26" s="40"/>
      <c r="CW26" s="40"/>
      <c r="CX26" s="43"/>
      <c r="CY26" s="42"/>
      <c r="CZ26" s="41"/>
      <c r="DA26" s="40"/>
      <c r="DB26" s="40"/>
      <c r="DC26" s="40"/>
      <c r="DD26" s="43"/>
      <c r="DE26" s="42"/>
      <c r="DF26" s="41"/>
      <c r="DG26" s="40"/>
      <c r="DH26" s="40"/>
      <c r="DI26" s="40"/>
      <c r="DJ26" s="43"/>
      <c r="DK26" s="42"/>
      <c r="DL26" s="41"/>
      <c r="DM26" s="40"/>
      <c r="DN26" s="40"/>
      <c r="DO26" s="40"/>
      <c r="DP26" s="43"/>
      <c r="DQ26" s="43"/>
      <c r="DR26" s="41"/>
      <c r="DS26" s="40"/>
      <c r="DT26" s="40"/>
      <c r="DU26" s="40"/>
      <c r="DV26" s="43"/>
      <c r="DW26" s="43"/>
      <c r="DX26" s="41"/>
      <c r="DY26" s="40"/>
      <c r="DZ26" s="40"/>
      <c r="EA26" s="40"/>
      <c r="EB26" s="43"/>
      <c r="EC26" s="42"/>
      <c r="ED26" s="41"/>
      <c r="EE26" s="40"/>
      <c r="EF26" s="40"/>
      <c r="EG26" s="40"/>
      <c r="EH26" s="43"/>
      <c r="EI26" s="42"/>
      <c r="EJ26" s="41"/>
      <c r="EK26" s="40"/>
      <c r="EL26" s="40"/>
      <c r="EM26" s="40"/>
      <c r="EN26" s="43"/>
      <c r="EO26" s="43"/>
      <c r="EP26" s="41"/>
      <c r="EQ26" s="40"/>
      <c r="ER26" s="40"/>
      <c r="ES26" s="40"/>
      <c r="ET26" s="43"/>
      <c r="EU26" s="43"/>
      <c r="EV26" s="44" t="str">
        <f t="shared" ca="1" si="0"/>
        <v/>
      </c>
      <c r="EW26" s="45" t="str">
        <f t="shared" ca="1" si="1"/>
        <v/>
      </c>
      <c r="EX26" s="46" t="str">
        <f t="shared" ca="1" si="2"/>
        <v/>
      </c>
      <c r="EY26" s="46" t="str">
        <f t="shared" ca="1" si="3"/>
        <v/>
      </c>
      <c r="EZ26" s="47" t="str">
        <f t="shared" ca="1" si="4"/>
        <v/>
      </c>
      <c r="FA26" s="32" t="str">
        <f t="shared" ca="1" si="5"/>
        <v/>
      </c>
      <c r="FB26" s="48"/>
      <c r="FC26" s="49"/>
      <c r="FD26" s="1"/>
      <c r="FE26" s="3" t="s">
        <v>114</v>
      </c>
    </row>
    <row r="27" spans="1:161" ht="15.75" customHeight="1" x14ac:dyDescent="0.3">
      <c r="A27" s="1"/>
      <c r="B27" s="35">
        <f ca="1">IF(INDIRECT("ข้อมูลนักเรียน!B27")="","",INDIRECT("ข้อมูลนักเรียน!B27"))</f>
        <v>20</v>
      </c>
      <c r="C27" s="36" t="str">
        <f ca="1">IF(INDIRECT("ข้อมูลนักเรียน!C27")="","",INDIRECT("ข้อมูลนักเรียน!C27"))</f>
        <v/>
      </c>
      <c r="D27" s="552" t="str">
        <f ca="1">IF(C27="","",INDIRECT("ข้อมูลนักเรียน!D27") &amp;INDIRECT("ข้อมูลนักเรียน!E27") &amp; "  " &amp; INDIRECT("ข้อมูลนักเรียน!F27"))</f>
        <v/>
      </c>
      <c r="E27" s="553"/>
      <c r="F27" s="37"/>
      <c r="G27" s="38" t="str">
        <f ca="1">IF(C27="","",IF(INDIRECT("ข้อมูลนักเรียน!H27")="","",INDIRECT("ข้อมูลนักเรียน!H27")))</f>
        <v/>
      </c>
      <c r="H27" s="39"/>
      <c r="I27" s="40"/>
      <c r="J27" s="40"/>
      <c r="K27" s="40"/>
      <c r="L27" s="40"/>
      <c r="M27" s="40"/>
      <c r="N27" s="41"/>
      <c r="O27" s="40"/>
      <c r="P27" s="40"/>
      <c r="Q27" s="40"/>
      <c r="R27" s="40"/>
      <c r="S27" s="40"/>
      <c r="T27" s="41"/>
      <c r="U27" s="40"/>
      <c r="V27" s="40"/>
      <c r="W27" s="40"/>
      <c r="X27" s="40"/>
      <c r="Y27" s="40"/>
      <c r="Z27" s="41"/>
      <c r="AA27" s="40"/>
      <c r="AB27" s="40"/>
      <c r="AC27" s="40"/>
      <c r="AD27" s="40"/>
      <c r="AE27" s="42"/>
      <c r="AF27" s="41"/>
      <c r="AG27" s="40"/>
      <c r="AH27" s="40"/>
      <c r="AI27" s="40"/>
      <c r="AJ27" s="43"/>
      <c r="AK27" s="42"/>
      <c r="AL27" s="41"/>
      <c r="AM27" s="40"/>
      <c r="AN27" s="40"/>
      <c r="AO27" s="40"/>
      <c r="AP27" s="43"/>
      <c r="AQ27" s="43"/>
      <c r="AR27" s="41"/>
      <c r="AS27" s="40"/>
      <c r="AT27" s="40"/>
      <c r="AU27" s="40"/>
      <c r="AV27" s="43"/>
      <c r="AW27" s="43"/>
      <c r="AX27" s="41"/>
      <c r="AY27" s="40"/>
      <c r="AZ27" s="40"/>
      <c r="BA27" s="40"/>
      <c r="BB27" s="40"/>
      <c r="BC27" s="40"/>
      <c r="BD27" s="41"/>
      <c r="BE27" s="40"/>
      <c r="BF27" s="40"/>
      <c r="BG27" s="40"/>
      <c r="BH27" s="43"/>
      <c r="BI27" s="43"/>
      <c r="BJ27" s="41"/>
      <c r="BK27" s="40"/>
      <c r="BL27" s="40"/>
      <c r="BM27" s="40"/>
      <c r="BN27" s="43"/>
      <c r="BO27" s="42"/>
      <c r="BP27" s="41"/>
      <c r="BQ27" s="40"/>
      <c r="BR27" s="40"/>
      <c r="BS27" s="40"/>
      <c r="BT27" s="43"/>
      <c r="BU27" s="43"/>
      <c r="BV27" s="41"/>
      <c r="BW27" s="40"/>
      <c r="BX27" s="40"/>
      <c r="BY27" s="40"/>
      <c r="BZ27" s="43"/>
      <c r="CA27" s="43"/>
      <c r="CB27" s="41"/>
      <c r="CC27" s="40"/>
      <c r="CD27" s="40"/>
      <c r="CE27" s="40"/>
      <c r="CF27" s="43"/>
      <c r="CG27" s="42"/>
      <c r="CH27" s="41"/>
      <c r="CI27" s="40"/>
      <c r="CJ27" s="40"/>
      <c r="CK27" s="40"/>
      <c r="CL27" s="43"/>
      <c r="CM27" s="42"/>
      <c r="CN27" s="41"/>
      <c r="CO27" s="40"/>
      <c r="CP27" s="40"/>
      <c r="CQ27" s="40"/>
      <c r="CR27" s="43"/>
      <c r="CS27" s="42"/>
      <c r="CT27" s="41"/>
      <c r="CU27" s="40"/>
      <c r="CV27" s="40"/>
      <c r="CW27" s="40"/>
      <c r="CX27" s="43"/>
      <c r="CY27" s="42"/>
      <c r="CZ27" s="41"/>
      <c r="DA27" s="40"/>
      <c r="DB27" s="40"/>
      <c r="DC27" s="40"/>
      <c r="DD27" s="43"/>
      <c r="DE27" s="42"/>
      <c r="DF27" s="41"/>
      <c r="DG27" s="40"/>
      <c r="DH27" s="40"/>
      <c r="DI27" s="40"/>
      <c r="DJ27" s="43"/>
      <c r="DK27" s="42"/>
      <c r="DL27" s="41"/>
      <c r="DM27" s="40"/>
      <c r="DN27" s="40"/>
      <c r="DO27" s="40"/>
      <c r="DP27" s="43"/>
      <c r="DQ27" s="43"/>
      <c r="DR27" s="41"/>
      <c r="DS27" s="40"/>
      <c r="DT27" s="40"/>
      <c r="DU27" s="40"/>
      <c r="DV27" s="43"/>
      <c r="DW27" s="43"/>
      <c r="DX27" s="41"/>
      <c r="DY27" s="40"/>
      <c r="DZ27" s="40"/>
      <c r="EA27" s="40"/>
      <c r="EB27" s="43"/>
      <c r="EC27" s="42"/>
      <c r="ED27" s="41"/>
      <c r="EE27" s="40"/>
      <c r="EF27" s="40"/>
      <c r="EG27" s="40"/>
      <c r="EH27" s="43"/>
      <c r="EI27" s="42"/>
      <c r="EJ27" s="41"/>
      <c r="EK27" s="40"/>
      <c r="EL27" s="40"/>
      <c r="EM27" s="40"/>
      <c r="EN27" s="43"/>
      <c r="EO27" s="43"/>
      <c r="EP27" s="41"/>
      <c r="EQ27" s="40"/>
      <c r="ER27" s="40"/>
      <c r="ES27" s="40"/>
      <c r="ET27" s="43"/>
      <c r="EU27" s="43"/>
      <c r="EV27" s="44" t="str">
        <f t="shared" ca="1" si="0"/>
        <v/>
      </c>
      <c r="EW27" s="45" t="str">
        <f t="shared" ca="1" si="1"/>
        <v/>
      </c>
      <c r="EX27" s="46" t="str">
        <f t="shared" ca="1" si="2"/>
        <v/>
      </c>
      <c r="EY27" s="46" t="str">
        <f t="shared" ca="1" si="3"/>
        <v/>
      </c>
      <c r="EZ27" s="47" t="str">
        <f t="shared" ca="1" si="4"/>
        <v/>
      </c>
      <c r="FA27" s="32" t="str">
        <f t="shared" ca="1" si="5"/>
        <v/>
      </c>
      <c r="FB27" s="48"/>
      <c r="FC27" s="49"/>
      <c r="FD27" s="1"/>
      <c r="FE27" s="3" t="s">
        <v>126</v>
      </c>
    </row>
    <row r="28" spans="1:161" ht="15.75" customHeight="1" x14ac:dyDescent="0.3">
      <c r="A28" s="1"/>
      <c r="B28" s="35">
        <f ca="1">IF(INDIRECT("ข้อมูลนักเรียน!B28")="","",INDIRECT("ข้อมูลนักเรียน!B28"))</f>
        <v>21</v>
      </c>
      <c r="C28" s="36" t="str">
        <f ca="1">IF(INDIRECT("ข้อมูลนักเรียน!C28")="","",INDIRECT("ข้อมูลนักเรียน!C28"))</f>
        <v/>
      </c>
      <c r="D28" s="552" t="str">
        <f ca="1">IF(C28="","",INDIRECT("ข้อมูลนักเรียน!D28") &amp;INDIRECT("ข้อมูลนักเรียน!E28") &amp; "  " &amp; INDIRECT("ข้อมูลนักเรียน!F28"))</f>
        <v/>
      </c>
      <c r="E28" s="553"/>
      <c r="F28" s="37"/>
      <c r="G28" s="38" t="str">
        <f ca="1">IF(C28="","",IF(INDIRECT("ข้อมูลนักเรียน!H28")="","",INDIRECT("ข้อมูลนักเรียน!H28")))</f>
        <v/>
      </c>
      <c r="H28" s="39"/>
      <c r="I28" s="40"/>
      <c r="J28" s="40"/>
      <c r="K28" s="40"/>
      <c r="L28" s="40"/>
      <c r="M28" s="40"/>
      <c r="N28" s="41"/>
      <c r="O28" s="40"/>
      <c r="P28" s="40"/>
      <c r="Q28" s="40"/>
      <c r="R28" s="40"/>
      <c r="S28" s="40"/>
      <c r="T28" s="41"/>
      <c r="U28" s="40"/>
      <c r="V28" s="40"/>
      <c r="W28" s="40"/>
      <c r="X28" s="40"/>
      <c r="Y28" s="40"/>
      <c r="Z28" s="41"/>
      <c r="AA28" s="40"/>
      <c r="AB28" s="40"/>
      <c r="AC28" s="40"/>
      <c r="AD28" s="40"/>
      <c r="AE28" s="42"/>
      <c r="AF28" s="41"/>
      <c r="AG28" s="40"/>
      <c r="AH28" s="40"/>
      <c r="AI28" s="40"/>
      <c r="AJ28" s="43"/>
      <c r="AK28" s="42"/>
      <c r="AL28" s="41"/>
      <c r="AM28" s="40"/>
      <c r="AN28" s="40"/>
      <c r="AO28" s="40"/>
      <c r="AP28" s="43"/>
      <c r="AQ28" s="43"/>
      <c r="AR28" s="41"/>
      <c r="AS28" s="40"/>
      <c r="AT28" s="40"/>
      <c r="AU28" s="40"/>
      <c r="AV28" s="43"/>
      <c r="AW28" s="43"/>
      <c r="AX28" s="41"/>
      <c r="AY28" s="40"/>
      <c r="AZ28" s="40"/>
      <c r="BA28" s="40"/>
      <c r="BB28" s="40"/>
      <c r="BC28" s="40"/>
      <c r="BD28" s="41"/>
      <c r="BE28" s="40"/>
      <c r="BF28" s="40"/>
      <c r="BG28" s="40"/>
      <c r="BH28" s="43"/>
      <c r="BI28" s="43"/>
      <c r="BJ28" s="41"/>
      <c r="BK28" s="40"/>
      <c r="BL28" s="40"/>
      <c r="BM28" s="40"/>
      <c r="BN28" s="43"/>
      <c r="BO28" s="42"/>
      <c r="BP28" s="41"/>
      <c r="BQ28" s="40"/>
      <c r="BR28" s="40"/>
      <c r="BS28" s="40"/>
      <c r="BT28" s="43"/>
      <c r="BU28" s="43"/>
      <c r="BV28" s="41"/>
      <c r="BW28" s="40"/>
      <c r="BX28" s="40"/>
      <c r="BY28" s="40"/>
      <c r="BZ28" s="43"/>
      <c r="CA28" s="43"/>
      <c r="CB28" s="41"/>
      <c r="CC28" s="40"/>
      <c r="CD28" s="40"/>
      <c r="CE28" s="40"/>
      <c r="CF28" s="43"/>
      <c r="CG28" s="42"/>
      <c r="CH28" s="41"/>
      <c r="CI28" s="40"/>
      <c r="CJ28" s="40"/>
      <c r="CK28" s="40"/>
      <c r="CL28" s="43"/>
      <c r="CM28" s="42"/>
      <c r="CN28" s="41"/>
      <c r="CO28" s="40"/>
      <c r="CP28" s="40"/>
      <c r="CQ28" s="40"/>
      <c r="CR28" s="43"/>
      <c r="CS28" s="42"/>
      <c r="CT28" s="41"/>
      <c r="CU28" s="40"/>
      <c r="CV28" s="40"/>
      <c r="CW28" s="40"/>
      <c r="CX28" s="43"/>
      <c r="CY28" s="42"/>
      <c r="CZ28" s="41"/>
      <c r="DA28" s="40"/>
      <c r="DB28" s="40"/>
      <c r="DC28" s="40"/>
      <c r="DD28" s="43"/>
      <c r="DE28" s="42"/>
      <c r="DF28" s="41"/>
      <c r="DG28" s="40"/>
      <c r="DH28" s="40"/>
      <c r="DI28" s="40"/>
      <c r="DJ28" s="43"/>
      <c r="DK28" s="42"/>
      <c r="DL28" s="41"/>
      <c r="DM28" s="40"/>
      <c r="DN28" s="40"/>
      <c r="DO28" s="40"/>
      <c r="DP28" s="43"/>
      <c r="DQ28" s="43"/>
      <c r="DR28" s="41"/>
      <c r="DS28" s="40"/>
      <c r="DT28" s="40"/>
      <c r="DU28" s="40"/>
      <c r="DV28" s="43"/>
      <c r="DW28" s="43"/>
      <c r="DX28" s="41"/>
      <c r="DY28" s="40"/>
      <c r="DZ28" s="40"/>
      <c r="EA28" s="40"/>
      <c r="EB28" s="43"/>
      <c r="EC28" s="42"/>
      <c r="ED28" s="41"/>
      <c r="EE28" s="40"/>
      <c r="EF28" s="40"/>
      <c r="EG28" s="40"/>
      <c r="EH28" s="43"/>
      <c r="EI28" s="42"/>
      <c r="EJ28" s="41"/>
      <c r="EK28" s="40"/>
      <c r="EL28" s="40"/>
      <c r="EM28" s="40"/>
      <c r="EN28" s="43"/>
      <c r="EO28" s="43"/>
      <c r="EP28" s="41"/>
      <c r="EQ28" s="40"/>
      <c r="ER28" s="40"/>
      <c r="ES28" s="40"/>
      <c r="ET28" s="43"/>
      <c r="EU28" s="43"/>
      <c r="EV28" s="44" t="str">
        <f t="shared" ca="1" si="0"/>
        <v/>
      </c>
      <c r="EW28" s="45" t="str">
        <f t="shared" ca="1" si="1"/>
        <v/>
      </c>
      <c r="EX28" s="46" t="str">
        <f t="shared" ca="1" si="2"/>
        <v/>
      </c>
      <c r="EY28" s="46" t="str">
        <f t="shared" ca="1" si="3"/>
        <v/>
      </c>
      <c r="EZ28" s="47" t="str">
        <f t="shared" ca="1" si="4"/>
        <v/>
      </c>
      <c r="FA28" s="32" t="str">
        <f t="shared" ca="1" si="5"/>
        <v/>
      </c>
      <c r="FB28" s="48"/>
      <c r="FC28" s="49"/>
      <c r="FD28" s="1"/>
      <c r="FE28" s="3" t="s">
        <v>115</v>
      </c>
    </row>
    <row r="29" spans="1:161" ht="15.75" customHeight="1" x14ac:dyDescent="0.3">
      <c r="A29" s="1"/>
      <c r="B29" s="35">
        <f ca="1">IF(INDIRECT("ข้อมูลนักเรียน!B29")="","",INDIRECT("ข้อมูลนักเรียน!B29"))</f>
        <v>22</v>
      </c>
      <c r="C29" s="36" t="str">
        <f ca="1">IF(INDIRECT("ข้อมูลนักเรียน!C29")="","",INDIRECT("ข้อมูลนักเรียน!C29"))</f>
        <v/>
      </c>
      <c r="D29" s="552" t="str">
        <f ca="1">IF(C29="","",INDIRECT("ข้อมูลนักเรียน!D29") &amp;INDIRECT("ข้อมูลนักเรียน!E29") &amp; "  " &amp; INDIRECT("ข้อมูลนักเรียน!F29"))</f>
        <v/>
      </c>
      <c r="E29" s="553"/>
      <c r="F29" s="37"/>
      <c r="G29" s="38" t="str">
        <f ca="1">IF(C29="","",IF(INDIRECT("ข้อมูลนักเรียน!H29")="","",INDIRECT("ข้อมูลนักเรียน!H29")))</f>
        <v/>
      </c>
      <c r="H29" s="39"/>
      <c r="I29" s="40"/>
      <c r="J29" s="40"/>
      <c r="K29" s="40"/>
      <c r="L29" s="40"/>
      <c r="M29" s="40"/>
      <c r="N29" s="41"/>
      <c r="O29" s="40"/>
      <c r="P29" s="40"/>
      <c r="Q29" s="40"/>
      <c r="R29" s="40"/>
      <c r="S29" s="40"/>
      <c r="T29" s="41"/>
      <c r="U29" s="40"/>
      <c r="V29" s="40"/>
      <c r="W29" s="40"/>
      <c r="X29" s="40"/>
      <c r="Y29" s="40"/>
      <c r="Z29" s="41"/>
      <c r="AA29" s="40"/>
      <c r="AB29" s="40"/>
      <c r="AC29" s="40"/>
      <c r="AD29" s="40"/>
      <c r="AE29" s="42"/>
      <c r="AF29" s="41"/>
      <c r="AG29" s="40"/>
      <c r="AH29" s="40"/>
      <c r="AI29" s="40"/>
      <c r="AJ29" s="43"/>
      <c r="AK29" s="42"/>
      <c r="AL29" s="41"/>
      <c r="AM29" s="40"/>
      <c r="AN29" s="40"/>
      <c r="AO29" s="40"/>
      <c r="AP29" s="43"/>
      <c r="AQ29" s="43"/>
      <c r="AR29" s="41"/>
      <c r="AS29" s="40"/>
      <c r="AT29" s="40"/>
      <c r="AU29" s="40"/>
      <c r="AV29" s="43"/>
      <c r="AW29" s="43"/>
      <c r="AX29" s="41"/>
      <c r="AY29" s="40"/>
      <c r="AZ29" s="40"/>
      <c r="BA29" s="40"/>
      <c r="BB29" s="40"/>
      <c r="BC29" s="40"/>
      <c r="BD29" s="41"/>
      <c r="BE29" s="40"/>
      <c r="BF29" s="40"/>
      <c r="BG29" s="40"/>
      <c r="BH29" s="43"/>
      <c r="BI29" s="43"/>
      <c r="BJ29" s="41"/>
      <c r="BK29" s="40"/>
      <c r="BL29" s="40"/>
      <c r="BM29" s="40"/>
      <c r="BN29" s="43"/>
      <c r="BO29" s="42"/>
      <c r="BP29" s="41"/>
      <c r="BQ29" s="40"/>
      <c r="BR29" s="40"/>
      <c r="BS29" s="40"/>
      <c r="BT29" s="43"/>
      <c r="BU29" s="43"/>
      <c r="BV29" s="41"/>
      <c r="BW29" s="40"/>
      <c r="BX29" s="40"/>
      <c r="BY29" s="40"/>
      <c r="BZ29" s="43"/>
      <c r="CA29" s="43"/>
      <c r="CB29" s="41"/>
      <c r="CC29" s="40"/>
      <c r="CD29" s="40"/>
      <c r="CE29" s="40"/>
      <c r="CF29" s="43"/>
      <c r="CG29" s="42"/>
      <c r="CH29" s="41"/>
      <c r="CI29" s="40"/>
      <c r="CJ29" s="40"/>
      <c r="CK29" s="40"/>
      <c r="CL29" s="43"/>
      <c r="CM29" s="42"/>
      <c r="CN29" s="41"/>
      <c r="CO29" s="40"/>
      <c r="CP29" s="40"/>
      <c r="CQ29" s="40"/>
      <c r="CR29" s="43"/>
      <c r="CS29" s="42"/>
      <c r="CT29" s="41"/>
      <c r="CU29" s="40"/>
      <c r="CV29" s="40"/>
      <c r="CW29" s="40"/>
      <c r="CX29" s="43"/>
      <c r="CY29" s="42"/>
      <c r="CZ29" s="41"/>
      <c r="DA29" s="40"/>
      <c r="DB29" s="40"/>
      <c r="DC29" s="40"/>
      <c r="DD29" s="43"/>
      <c r="DE29" s="42"/>
      <c r="DF29" s="41"/>
      <c r="DG29" s="40"/>
      <c r="DH29" s="40"/>
      <c r="DI29" s="40"/>
      <c r="DJ29" s="43"/>
      <c r="DK29" s="42"/>
      <c r="DL29" s="41"/>
      <c r="DM29" s="40"/>
      <c r="DN29" s="40"/>
      <c r="DO29" s="40"/>
      <c r="DP29" s="43"/>
      <c r="DQ29" s="43"/>
      <c r="DR29" s="41"/>
      <c r="DS29" s="40"/>
      <c r="DT29" s="40"/>
      <c r="DU29" s="40"/>
      <c r="DV29" s="43"/>
      <c r="DW29" s="43"/>
      <c r="DX29" s="41"/>
      <c r="DY29" s="40"/>
      <c r="DZ29" s="40"/>
      <c r="EA29" s="40"/>
      <c r="EB29" s="43"/>
      <c r="EC29" s="42"/>
      <c r="ED29" s="41"/>
      <c r="EE29" s="40"/>
      <c r="EF29" s="40"/>
      <c r="EG29" s="40"/>
      <c r="EH29" s="43"/>
      <c r="EI29" s="42"/>
      <c r="EJ29" s="41"/>
      <c r="EK29" s="40"/>
      <c r="EL29" s="40"/>
      <c r="EM29" s="40"/>
      <c r="EN29" s="43"/>
      <c r="EO29" s="43"/>
      <c r="EP29" s="41"/>
      <c r="EQ29" s="40"/>
      <c r="ER29" s="40"/>
      <c r="ES29" s="40"/>
      <c r="ET29" s="43"/>
      <c r="EU29" s="43"/>
      <c r="EV29" s="44" t="str">
        <f t="shared" ca="1" si="0"/>
        <v/>
      </c>
      <c r="EW29" s="45" t="str">
        <f t="shared" ca="1" si="1"/>
        <v/>
      </c>
      <c r="EX29" s="46" t="str">
        <f t="shared" ca="1" si="2"/>
        <v/>
      </c>
      <c r="EY29" s="46" t="str">
        <f t="shared" ca="1" si="3"/>
        <v/>
      </c>
      <c r="EZ29" s="47" t="str">
        <f t="shared" ca="1" si="4"/>
        <v/>
      </c>
      <c r="FA29" s="32" t="str">
        <f t="shared" ca="1" si="5"/>
        <v/>
      </c>
      <c r="FB29" s="48"/>
      <c r="FC29" s="49"/>
      <c r="FD29" s="1"/>
      <c r="FE29" s="3" t="s">
        <v>127</v>
      </c>
    </row>
    <row r="30" spans="1:161" ht="15.75" customHeight="1" x14ac:dyDescent="0.3">
      <c r="A30" s="1"/>
      <c r="B30" s="35">
        <f ca="1">IF(INDIRECT("ข้อมูลนักเรียน!B30")="","",INDIRECT("ข้อมูลนักเรียน!B30"))</f>
        <v>23</v>
      </c>
      <c r="C30" s="36" t="str">
        <f ca="1">IF(INDIRECT("ข้อมูลนักเรียน!C30")="","",INDIRECT("ข้อมูลนักเรียน!C30"))</f>
        <v/>
      </c>
      <c r="D30" s="552" t="str">
        <f ca="1">IF(C30="","",INDIRECT("ข้อมูลนักเรียน!D30") &amp;INDIRECT("ข้อมูลนักเรียน!E30") &amp; "  " &amp; INDIRECT("ข้อมูลนักเรียน!F30"))</f>
        <v/>
      </c>
      <c r="E30" s="553"/>
      <c r="F30" s="37"/>
      <c r="G30" s="38" t="str">
        <f ca="1">IF(C30="","",IF(INDIRECT("ข้อมูลนักเรียน!H30")="","",INDIRECT("ข้อมูลนักเรียน!H30")))</f>
        <v/>
      </c>
      <c r="H30" s="39"/>
      <c r="I30" s="40"/>
      <c r="J30" s="40"/>
      <c r="K30" s="40"/>
      <c r="L30" s="40"/>
      <c r="M30" s="40"/>
      <c r="N30" s="41"/>
      <c r="O30" s="40"/>
      <c r="P30" s="40"/>
      <c r="Q30" s="40"/>
      <c r="R30" s="40"/>
      <c r="S30" s="40"/>
      <c r="T30" s="41"/>
      <c r="U30" s="40"/>
      <c r="V30" s="40"/>
      <c r="W30" s="40"/>
      <c r="X30" s="40"/>
      <c r="Y30" s="40"/>
      <c r="Z30" s="41"/>
      <c r="AA30" s="40"/>
      <c r="AB30" s="40"/>
      <c r="AC30" s="40"/>
      <c r="AD30" s="40"/>
      <c r="AE30" s="42"/>
      <c r="AF30" s="41"/>
      <c r="AG30" s="40"/>
      <c r="AH30" s="40"/>
      <c r="AI30" s="40"/>
      <c r="AJ30" s="43"/>
      <c r="AK30" s="42"/>
      <c r="AL30" s="41"/>
      <c r="AM30" s="40"/>
      <c r="AN30" s="40"/>
      <c r="AO30" s="40"/>
      <c r="AP30" s="43"/>
      <c r="AQ30" s="43"/>
      <c r="AR30" s="41"/>
      <c r="AS30" s="40"/>
      <c r="AT30" s="40"/>
      <c r="AU30" s="40"/>
      <c r="AV30" s="43"/>
      <c r="AW30" s="43"/>
      <c r="AX30" s="41"/>
      <c r="AY30" s="40"/>
      <c r="AZ30" s="40"/>
      <c r="BA30" s="40"/>
      <c r="BB30" s="40"/>
      <c r="BC30" s="40"/>
      <c r="BD30" s="41"/>
      <c r="BE30" s="40"/>
      <c r="BF30" s="40"/>
      <c r="BG30" s="40"/>
      <c r="BH30" s="43"/>
      <c r="BI30" s="43"/>
      <c r="BJ30" s="41"/>
      <c r="BK30" s="40"/>
      <c r="BL30" s="40"/>
      <c r="BM30" s="40"/>
      <c r="BN30" s="43"/>
      <c r="BO30" s="42"/>
      <c r="BP30" s="41"/>
      <c r="BQ30" s="40"/>
      <c r="BR30" s="40"/>
      <c r="BS30" s="40"/>
      <c r="BT30" s="43"/>
      <c r="BU30" s="43"/>
      <c r="BV30" s="41"/>
      <c r="BW30" s="40"/>
      <c r="BX30" s="40"/>
      <c r="BY30" s="40"/>
      <c r="BZ30" s="43"/>
      <c r="CA30" s="43"/>
      <c r="CB30" s="41"/>
      <c r="CC30" s="40"/>
      <c r="CD30" s="40"/>
      <c r="CE30" s="40"/>
      <c r="CF30" s="43"/>
      <c r="CG30" s="42"/>
      <c r="CH30" s="41"/>
      <c r="CI30" s="40"/>
      <c r="CJ30" s="40"/>
      <c r="CK30" s="40"/>
      <c r="CL30" s="43"/>
      <c r="CM30" s="42"/>
      <c r="CN30" s="41"/>
      <c r="CO30" s="40"/>
      <c r="CP30" s="40"/>
      <c r="CQ30" s="40"/>
      <c r="CR30" s="43"/>
      <c r="CS30" s="42"/>
      <c r="CT30" s="41"/>
      <c r="CU30" s="40"/>
      <c r="CV30" s="40"/>
      <c r="CW30" s="40"/>
      <c r="CX30" s="43"/>
      <c r="CY30" s="42"/>
      <c r="CZ30" s="41"/>
      <c r="DA30" s="40"/>
      <c r="DB30" s="40"/>
      <c r="DC30" s="40"/>
      <c r="DD30" s="43"/>
      <c r="DE30" s="42"/>
      <c r="DF30" s="41"/>
      <c r="DG30" s="40"/>
      <c r="DH30" s="40"/>
      <c r="DI30" s="40"/>
      <c r="DJ30" s="43"/>
      <c r="DK30" s="42"/>
      <c r="DL30" s="41"/>
      <c r="DM30" s="40"/>
      <c r="DN30" s="40"/>
      <c r="DO30" s="40"/>
      <c r="DP30" s="43"/>
      <c r="DQ30" s="43"/>
      <c r="DR30" s="41"/>
      <c r="DS30" s="40"/>
      <c r="DT30" s="40"/>
      <c r="DU30" s="40"/>
      <c r="DV30" s="43"/>
      <c r="DW30" s="43"/>
      <c r="DX30" s="41"/>
      <c r="DY30" s="40"/>
      <c r="DZ30" s="40"/>
      <c r="EA30" s="40"/>
      <c r="EB30" s="43"/>
      <c r="EC30" s="42"/>
      <c r="ED30" s="41"/>
      <c r="EE30" s="40"/>
      <c r="EF30" s="40"/>
      <c r="EG30" s="40"/>
      <c r="EH30" s="43"/>
      <c r="EI30" s="42"/>
      <c r="EJ30" s="41"/>
      <c r="EK30" s="40"/>
      <c r="EL30" s="40"/>
      <c r="EM30" s="40"/>
      <c r="EN30" s="43"/>
      <c r="EO30" s="43"/>
      <c r="EP30" s="41"/>
      <c r="EQ30" s="40"/>
      <c r="ER30" s="40"/>
      <c r="ES30" s="40"/>
      <c r="ET30" s="43"/>
      <c r="EU30" s="43"/>
      <c r="EV30" s="44" t="str">
        <f t="shared" ca="1" si="0"/>
        <v/>
      </c>
      <c r="EW30" s="45" t="str">
        <f t="shared" ca="1" si="1"/>
        <v/>
      </c>
      <c r="EX30" s="46" t="str">
        <f t="shared" ca="1" si="2"/>
        <v/>
      </c>
      <c r="EY30" s="46" t="str">
        <f t="shared" ca="1" si="3"/>
        <v/>
      </c>
      <c r="EZ30" s="47" t="str">
        <f t="shared" ca="1" si="4"/>
        <v/>
      </c>
      <c r="FA30" s="32" t="str">
        <f t="shared" ca="1" si="5"/>
        <v/>
      </c>
      <c r="FB30" s="48"/>
      <c r="FC30" s="49"/>
      <c r="FD30" s="1"/>
      <c r="FE30" s="3" t="s">
        <v>116</v>
      </c>
    </row>
    <row r="31" spans="1:161" ht="15.75" customHeight="1" x14ac:dyDescent="0.3">
      <c r="A31" s="1"/>
      <c r="B31" s="35">
        <f ca="1">IF(INDIRECT("ข้อมูลนักเรียน!B31")="","",INDIRECT("ข้อมูลนักเรียน!B31"))</f>
        <v>24</v>
      </c>
      <c r="C31" s="36" t="str">
        <f ca="1">IF(INDIRECT("ข้อมูลนักเรียน!C31")="","",INDIRECT("ข้อมูลนักเรียน!C31"))</f>
        <v/>
      </c>
      <c r="D31" s="552" t="str">
        <f ca="1">IF(C31="","",INDIRECT("ข้อมูลนักเรียน!D31") &amp;INDIRECT("ข้อมูลนักเรียน!E31") &amp; "  " &amp; INDIRECT("ข้อมูลนักเรียน!F31"))</f>
        <v/>
      </c>
      <c r="E31" s="553"/>
      <c r="F31" s="37"/>
      <c r="G31" s="38" t="str">
        <f ca="1">IF(C31="","",IF(INDIRECT("ข้อมูลนักเรียน!H31")="","",INDIRECT("ข้อมูลนักเรียน!H31")))</f>
        <v/>
      </c>
      <c r="H31" s="39"/>
      <c r="I31" s="40"/>
      <c r="J31" s="40"/>
      <c r="K31" s="40"/>
      <c r="L31" s="40"/>
      <c r="M31" s="40"/>
      <c r="N31" s="41"/>
      <c r="O31" s="40"/>
      <c r="P31" s="40"/>
      <c r="Q31" s="40"/>
      <c r="R31" s="40"/>
      <c r="S31" s="40"/>
      <c r="T31" s="41"/>
      <c r="U31" s="40"/>
      <c r="V31" s="40"/>
      <c r="W31" s="40"/>
      <c r="X31" s="40"/>
      <c r="Y31" s="40"/>
      <c r="Z31" s="41"/>
      <c r="AA31" s="40"/>
      <c r="AB31" s="40"/>
      <c r="AC31" s="40"/>
      <c r="AD31" s="40"/>
      <c r="AE31" s="42"/>
      <c r="AF31" s="41"/>
      <c r="AG31" s="40"/>
      <c r="AH31" s="40"/>
      <c r="AI31" s="40"/>
      <c r="AJ31" s="43"/>
      <c r="AK31" s="42"/>
      <c r="AL31" s="41"/>
      <c r="AM31" s="40"/>
      <c r="AN31" s="40"/>
      <c r="AO31" s="40"/>
      <c r="AP31" s="43"/>
      <c r="AQ31" s="43"/>
      <c r="AR31" s="41"/>
      <c r="AS31" s="40"/>
      <c r="AT31" s="40"/>
      <c r="AU31" s="40"/>
      <c r="AV31" s="43"/>
      <c r="AW31" s="43"/>
      <c r="AX31" s="41"/>
      <c r="AY31" s="40"/>
      <c r="AZ31" s="40"/>
      <c r="BA31" s="40"/>
      <c r="BB31" s="40"/>
      <c r="BC31" s="40"/>
      <c r="BD31" s="41"/>
      <c r="BE31" s="40"/>
      <c r="BF31" s="40"/>
      <c r="BG31" s="40"/>
      <c r="BH31" s="43"/>
      <c r="BI31" s="43"/>
      <c r="BJ31" s="41"/>
      <c r="BK31" s="40"/>
      <c r="BL31" s="40"/>
      <c r="BM31" s="40"/>
      <c r="BN31" s="43"/>
      <c r="BO31" s="42"/>
      <c r="BP31" s="41"/>
      <c r="BQ31" s="40"/>
      <c r="BR31" s="40"/>
      <c r="BS31" s="40"/>
      <c r="BT31" s="43"/>
      <c r="BU31" s="43"/>
      <c r="BV31" s="41"/>
      <c r="BW31" s="40"/>
      <c r="BX31" s="40"/>
      <c r="BY31" s="40"/>
      <c r="BZ31" s="43"/>
      <c r="CA31" s="43"/>
      <c r="CB31" s="41"/>
      <c r="CC31" s="40"/>
      <c r="CD31" s="40"/>
      <c r="CE31" s="40"/>
      <c r="CF31" s="43"/>
      <c r="CG31" s="42"/>
      <c r="CH31" s="41"/>
      <c r="CI31" s="40"/>
      <c r="CJ31" s="40"/>
      <c r="CK31" s="40"/>
      <c r="CL31" s="43"/>
      <c r="CM31" s="42"/>
      <c r="CN31" s="41"/>
      <c r="CO31" s="40"/>
      <c r="CP31" s="40"/>
      <c r="CQ31" s="40"/>
      <c r="CR31" s="43"/>
      <c r="CS31" s="42"/>
      <c r="CT31" s="41"/>
      <c r="CU31" s="40"/>
      <c r="CV31" s="40"/>
      <c r="CW31" s="40"/>
      <c r="CX31" s="43"/>
      <c r="CY31" s="42"/>
      <c r="CZ31" s="41"/>
      <c r="DA31" s="40"/>
      <c r="DB31" s="40"/>
      <c r="DC31" s="40"/>
      <c r="DD31" s="43"/>
      <c r="DE31" s="42"/>
      <c r="DF31" s="41"/>
      <c r="DG31" s="40"/>
      <c r="DH31" s="40"/>
      <c r="DI31" s="40"/>
      <c r="DJ31" s="43"/>
      <c r="DK31" s="42"/>
      <c r="DL31" s="41"/>
      <c r="DM31" s="40"/>
      <c r="DN31" s="40"/>
      <c r="DO31" s="40"/>
      <c r="DP31" s="43"/>
      <c r="DQ31" s="43"/>
      <c r="DR31" s="41"/>
      <c r="DS31" s="40"/>
      <c r="DT31" s="40"/>
      <c r="DU31" s="40"/>
      <c r="DV31" s="43"/>
      <c r="DW31" s="43"/>
      <c r="DX31" s="41"/>
      <c r="DY31" s="40"/>
      <c r="DZ31" s="40"/>
      <c r="EA31" s="40"/>
      <c r="EB31" s="43"/>
      <c r="EC31" s="42"/>
      <c r="ED31" s="41"/>
      <c r="EE31" s="40"/>
      <c r="EF31" s="40"/>
      <c r="EG31" s="40"/>
      <c r="EH31" s="43"/>
      <c r="EI31" s="42"/>
      <c r="EJ31" s="41"/>
      <c r="EK31" s="40"/>
      <c r="EL31" s="40"/>
      <c r="EM31" s="40"/>
      <c r="EN31" s="43"/>
      <c r="EO31" s="43"/>
      <c r="EP31" s="41"/>
      <c r="EQ31" s="40"/>
      <c r="ER31" s="40"/>
      <c r="ES31" s="40"/>
      <c r="ET31" s="43"/>
      <c r="EU31" s="43"/>
      <c r="EV31" s="44" t="str">
        <f t="shared" ca="1" si="0"/>
        <v/>
      </c>
      <c r="EW31" s="45" t="str">
        <f t="shared" ca="1" si="1"/>
        <v/>
      </c>
      <c r="EX31" s="46" t="str">
        <f t="shared" ca="1" si="2"/>
        <v/>
      </c>
      <c r="EY31" s="46" t="str">
        <f t="shared" ca="1" si="3"/>
        <v/>
      </c>
      <c r="EZ31" s="47" t="str">
        <f t="shared" ca="1" si="4"/>
        <v/>
      </c>
      <c r="FA31" s="32" t="str">
        <f t="shared" ca="1" si="5"/>
        <v/>
      </c>
      <c r="FB31" s="48"/>
      <c r="FC31" s="49"/>
      <c r="FD31" s="1"/>
      <c r="FE31" s="3" t="s">
        <v>271</v>
      </c>
    </row>
    <row r="32" spans="1:161" ht="15.75" customHeight="1" x14ac:dyDescent="0.3">
      <c r="A32" s="1"/>
      <c r="B32" s="35">
        <f ca="1">IF(INDIRECT("ข้อมูลนักเรียน!B32")="","",INDIRECT("ข้อมูลนักเรียน!B32"))</f>
        <v>25</v>
      </c>
      <c r="C32" s="36" t="str">
        <f ca="1">IF(INDIRECT("ข้อมูลนักเรียน!C32")="","",INDIRECT("ข้อมูลนักเรียน!C32"))</f>
        <v/>
      </c>
      <c r="D32" s="552" t="str">
        <f ca="1">IF(C32="","",INDIRECT("ข้อมูลนักเรียน!D32") &amp;INDIRECT("ข้อมูลนักเรียน!E32") &amp; "  " &amp; INDIRECT("ข้อมูลนักเรียน!F32"))</f>
        <v/>
      </c>
      <c r="E32" s="553"/>
      <c r="F32" s="37"/>
      <c r="G32" s="38" t="str">
        <f ca="1">IF(C32="","",IF(INDIRECT("ข้อมูลนักเรียน!H32")="","",INDIRECT("ข้อมูลนักเรียน!H32")))</f>
        <v/>
      </c>
      <c r="H32" s="39"/>
      <c r="I32" s="40"/>
      <c r="J32" s="40"/>
      <c r="K32" s="40"/>
      <c r="L32" s="40"/>
      <c r="M32" s="40"/>
      <c r="N32" s="41"/>
      <c r="O32" s="40"/>
      <c r="P32" s="40"/>
      <c r="Q32" s="40"/>
      <c r="R32" s="40"/>
      <c r="S32" s="40"/>
      <c r="T32" s="41"/>
      <c r="U32" s="40"/>
      <c r="V32" s="40"/>
      <c r="W32" s="40"/>
      <c r="X32" s="40"/>
      <c r="Y32" s="40"/>
      <c r="Z32" s="41"/>
      <c r="AA32" s="40"/>
      <c r="AB32" s="40"/>
      <c r="AC32" s="40"/>
      <c r="AD32" s="40"/>
      <c r="AE32" s="42"/>
      <c r="AF32" s="41"/>
      <c r="AG32" s="40"/>
      <c r="AH32" s="40"/>
      <c r="AI32" s="40"/>
      <c r="AJ32" s="43"/>
      <c r="AK32" s="42"/>
      <c r="AL32" s="41"/>
      <c r="AM32" s="40"/>
      <c r="AN32" s="40"/>
      <c r="AO32" s="40"/>
      <c r="AP32" s="43"/>
      <c r="AQ32" s="43"/>
      <c r="AR32" s="41"/>
      <c r="AS32" s="40"/>
      <c r="AT32" s="40"/>
      <c r="AU32" s="40"/>
      <c r="AV32" s="43"/>
      <c r="AW32" s="43"/>
      <c r="AX32" s="41"/>
      <c r="AY32" s="40"/>
      <c r="AZ32" s="40"/>
      <c r="BA32" s="40"/>
      <c r="BB32" s="40"/>
      <c r="BC32" s="40"/>
      <c r="BD32" s="41"/>
      <c r="BE32" s="40"/>
      <c r="BF32" s="40"/>
      <c r="BG32" s="40"/>
      <c r="BH32" s="43"/>
      <c r="BI32" s="43"/>
      <c r="BJ32" s="41"/>
      <c r="BK32" s="40"/>
      <c r="BL32" s="40"/>
      <c r="BM32" s="40"/>
      <c r="BN32" s="43"/>
      <c r="BO32" s="42"/>
      <c r="BP32" s="41"/>
      <c r="BQ32" s="40"/>
      <c r="BR32" s="40"/>
      <c r="BS32" s="40"/>
      <c r="BT32" s="43"/>
      <c r="BU32" s="43"/>
      <c r="BV32" s="41"/>
      <c r="BW32" s="40"/>
      <c r="BX32" s="40"/>
      <c r="BY32" s="40"/>
      <c r="BZ32" s="43"/>
      <c r="CA32" s="43"/>
      <c r="CB32" s="41"/>
      <c r="CC32" s="40"/>
      <c r="CD32" s="40"/>
      <c r="CE32" s="40"/>
      <c r="CF32" s="43"/>
      <c r="CG32" s="42"/>
      <c r="CH32" s="41"/>
      <c r="CI32" s="40"/>
      <c r="CJ32" s="40"/>
      <c r="CK32" s="40"/>
      <c r="CL32" s="43"/>
      <c r="CM32" s="42"/>
      <c r="CN32" s="41"/>
      <c r="CO32" s="40"/>
      <c r="CP32" s="40"/>
      <c r="CQ32" s="40"/>
      <c r="CR32" s="43"/>
      <c r="CS32" s="42"/>
      <c r="CT32" s="41"/>
      <c r="CU32" s="40"/>
      <c r="CV32" s="40"/>
      <c r="CW32" s="40"/>
      <c r="CX32" s="43"/>
      <c r="CY32" s="42"/>
      <c r="CZ32" s="41"/>
      <c r="DA32" s="40"/>
      <c r="DB32" s="40"/>
      <c r="DC32" s="40"/>
      <c r="DD32" s="43"/>
      <c r="DE32" s="42"/>
      <c r="DF32" s="41"/>
      <c r="DG32" s="40"/>
      <c r="DH32" s="40"/>
      <c r="DI32" s="40"/>
      <c r="DJ32" s="43"/>
      <c r="DK32" s="42"/>
      <c r="DL32" s="41"/>
      <c r="DM32" s="40"/>
      <c r="DN32" s="40"/>
      <c r="DO32" s="40"/>
      <c r="DP32" s="43"/>
      <c r="DQ32" s="43"/>
      <c r="DR32" s="41"/>
      <c r="DS32" s="40"/>
      <c r="DT32" s="40"/>
      <c r="DU32" s="40"/>
      <c r="DV32" s="43"/>
      <c r="DW32" s="43"/>
      <c r="DX32" s="41"/>
      <c r="DY32" s="40"/>
      <c r="DZ32" s="40"/>
      <c r="EA32" s="40"/>
      <c r="EB32" s="43"/>
      <c r="EC32" s="42"/>
      <c r="ED32" s="41"/>
      <c r="EE32" s="40"/>
      <c r="EF32" s="40"/>
      <c r="EG32" s="40"/>
      <c r="EH32" s="43"/>
      <c r="EI32" s="42"/>
      <c r="EJ32" s="41"/>
      <c r="EK32" s="40"/>
      <c r="EL32" s="40"/>
      <c r="EM32" s="40"/>
      <c r="EN32" s="43"/>
      <c r="EO32" s="43"/>
      <c r="EP32" s="41"/>
      <c r="EQ32" s="40"/>
      <c r="ER32" s="40"/>
      <c r="ES32" s="40"/>
      <c r="ET32" s="43"/>
      <c r="EU32" s="43"/>
      <c r="EV32" s="44" t="str">
        <f t="shared" ca="1" si="0"/>
        <v/>
      </c>
      <c r="EW32" s="45" t="str">
        <f t="shared" ca="1" si="1"/>
        <v/>
      </c>
      <c r="EX32" s="46" t="str">
        <f t="shared" ca="1" si="2"/>
        <v/>
      </c>
      <c r="EY32" s="46" t="str">
        <f t="shared" ca="1" si="3"/>
        <v/>
      </c>
      <c r="EZ32" s="47" t="str">
        <f t="shared" ca="1" si="4"/>
        <v/>
      </c>
      <c r="FA32" s="32" t="str">
        <f t="shared" ca="1" si="5"/>
        <v/>
      </c>
      <c r="FB32" s="48"/>
      <c r="FC32" s="49"/>
      <c r="FD32" s="1"/>
    </row>
    <row r="33" spans="1:160" ht="15.75" customHeight="1" x14ac:dyDescent="0.3">
      <c r="A33" s="1"/>
      <c r="B33" s="35">
        <f ca="1">IF(INDIRECT("ข้อมูลนักเรียน!B33")="","",INDIRECT("ข้อมูลนักเรียน!B33"))</f>
        <v>26</v>
      </c>
      <c r="C33" s="36" t="str">
        <f ca="1">IF(INDIRECT("ข้อมูลนักเรียน!C33")="","",INDIRECT("ข้อมูลนักเรียน!C33"))</f>
        <v/>
      </c>
      <c r="D33" s="552" t="str">
        <f ca="1">IF(C33="","",INDIRECT("ข้อมูลนักเรียน!D33") &amp;INDIRECT("ข้อมูลนักเรียน!E33") &amp; "  " &amp; INDIRECT("ข้อมูลนักเรียน!F33"))</f>
        <v/>
      </c>
      <c r="E33" s="553"/>
      <c r="F33" s="37"/>
      <c r="G33" s="38" t="str">
        <f ca="1">IF(C33="","",IF(INDIRECT("ข้อมูลนักเรียน!H33")="","",INDIRECT("ข้อมูลนักเรียน!H33")))</f>
        <v/>
      </c>
      <c r="H33" s="39"/>
      <c r="I33" s="40"/>
      <c r="J33" s="40"/>
      <c r="K33" s="40"/>
      <c r="L33" s="40"/>
      <c r="M33" s="40"/>
      <c r="N33" s="41"/>
      <c r="O33" s="40"/>
      <c r="P33" s="40"/>
      <c r="Q33" s="40"/>
      <c r="R33" s="40"/>
      <c r="S33" s="40"/>
      <c r="T33" s="41"/>
      <c r="U33" s="40"/>
      <c r="V33" s="40"/>
      <c r="W33" s="40"/>
      <c r="X33" s="40"/>
      <c r="Y33" s="40"/>
      <c r="Z33" s="41"/>
      <c r="AA33" s="40"/>
      <c r="AB33" s="40"/>
      <c r="AC33" s="40"/>
      <c r="AD33" s="40"/>
      <c r="AE33" s="42"/>
      <c r="AF33" s="41"/>
      <c r="AG33" s="40"/>
      <c r="AH33" s="40"/>
      <c r="AI33" s="40"/>
      <c r="AJ33" s="43"/>
      <c r="AK33" s="42"/>
      <c r="AL33" s="41"/>
      <c r="AM33" s="40"/>
      <c r="AN33" s="40"/>
      <c r="AO33" s="40"/>
      <c r="AP33" s="43"/>
      <c r="AQ33" s="43"/>
      <c r="AR33" s="41"/>
      <c r="AS33" s="40"/>
      <c r="AT33" s="40"/>
      <c r="AU33" s="40"/>
      <c r="AV33" s="43"/>
      <c r="AW33" s="43"/>
      <c r="AX33" s="41"/>
      <c r="AY33" s="40"/>
      <c r="AZ33" s="40"/>
      <c r="BA33" s="40"/>
      <c r="BB33" s="40"/>
      <c r="BC33" s="40"/>
      <c r="BD33" s="41"/>
      <c r="BE33" s="40"/>
      <c r="BF33" s="40"/>
      <c r="BG33" s="40"/>
      <c r="BH33" s="43"/>
      <c r="BI33" s="43"/>
      <c r="BJ33" s="41"/>
      <c r="BK33" s="40"/>
      <c r="BL33" s="40"/>
      <c r="BM33" s="40"/>
      <c r="BN33" s="43"/>
      <c r="BO33" s="42"/>
      <c r="BP33" s="41"/>
      <c r="BQ33" s="40"/>
      <c r="BR33" s="40"/>
      <c r="BS33" s="40"/>
      <c r="BT33" s="43"/>
      <c r="BU33" s="43"/>
      <c r="BV33" s="41"/>
      <c r="BW33" s="40"/>
      <c r="BX33" s="40"/>
      <c r="BY33" s="40"/>
      <c r="BZ33" s="43"/>
      <c r="CA33" s="43"/>
      <c r="CB33" s="41"/>
      <c r="CC33" s="40"/>
      <c r="CD33" s="40"/>
      <c r="CE33" s="40"/>
      <c r="CF33" s="43"/>
      <c r="CG33" s="42"/>
      <c r="CH33" s="41"/>
      <c r="CI33" s="40"/>
      <c r="CJ33" s="40"/>
      <c r="CK33" s="40"/>
      <c r="CL33" s="43"/>
      <c r="CM33" s="42"/>
      <c r="CN33" s="41"/>
      <c r="CO33" s="40"/>
      <c r="CP33" s="40"/>
      <c r="CQ33" s="40"/>
      <c r="CR33" s="43"/>
      <c r="CS33" s="42"/>
      <c r="CT33" s="41"/>
      <c r="CU33" s="40"/>
      <c r="CV33" s="40"/>
      <c r="CW33" s="40"/>
      <c r="CX33" s="43"/>
      <c r="CY33" s="42"/>
      <c r="CZ33" s="41"/>
      <c r="DA33" s="40"/>
      <c r="DB33" s="40"/>
      <c r="DC33" s="40"/>
      <c r="DD33" s="43"/>
      <c r="DE33" s="42"/>
      <c r="DF33" s="41"/>
      <c r="DG33" s="40"/>
      <c r="DH33" s="40"/>
      <c r="DI33" s="40"/>
      <c r="DJ33" s="43"/>
      <c r="DK33" s="42"/>
      <c r="DL33" s="41"/>
      <c r="DM33" s="40"/>
      <c r="DN33" s="40"/>
      <c r="DO33" s="40"/>
      <c r="DP33" s="43"/>
      <c r="DQ33" s="43"/>
      <c r="DR33" s="41"/>
      <c r="DS33" s="40"/>
      <c r="DT33" s="40"/>
      <c r="DU33" s="40"/>
      <c r="DV33" s="43"/>
      <c r="DW33" s="43"/>
      <c r="DX33" s="41"/>
      <c r="DY33" s="40"/>
      <c r="DZ33" s="40"/>
      <c r="EA33" s="40"/>
      <c r="EB33" s="43"/>
      <c r="EC33" s="42"/>
      <c r="ED33" s="41"/>
      <c r="EE33" s="40"/>
      <c r="EF33" s="40"/>
      <c r="EG33" s="40"/>
      <c r="EH33" s="43"/>
      <c r="EI33" s="42"/>
      <c r="EJ33" s="41"/>
      <c r="EK33" s="40"/>
      <c r="EL33" s="40"/>
      <c r="EM33" s="40"/>
      <c r="EN33" s="43"/>
      <c r="EO33" s="43"/>
      <c r="EP33" s="41"/>
      <c r="EQ33" s="40"/>
      <c r="ER33" s="40"/>
      <c r="ES33" s="40"/>
      <c r="ET33" s="43"/>
      <c r="EU33" s="43"/>
      <c r="EV33" s="44" t="str">
        <f t="shared" ca="1" si="0"/>
        <v/>
      </c>
      <c r="EW33" s="45" t="str">
        <f t="shared" ca="1" si="1"/>
        <v/>
      </c>
      <c r="EX33" s="46" t="str">
        <f t="shared" ca="1" si="2"/>
        <v/>
      </c>
      <c r="EY33" s="46" t="str">
        <f t="shared" ca="1" si="3"/>
        <v/>
      </c>
      <c r="EZ33" s="47" t="str">
        <f t="shared" ca="1" si="4"/>
        <v/>
      </c>
      <c r="FA33" s="32" t="str">
        <f t="shared" ca="1" si="5"/>
        <v/>
      </c>
      <c r="FB33" s="48"/>
      <c r="FC33" s="49"/>
      <c r="FD33" s="1"/>
    </row>
    <row r="34" spans="1:160" ht="15.75" customHeight="1" x14ac:dyDescent="0.3">
      <c r="A34" s="1"/>
      <c r="B34" s="35">
        <f ca="1">IF(INDIRECT("ข้อมูลนักเรียน!B34")="","",INDIRECT("ข้อมูลนักเรียน!B34"))</f>
        <v>27</v>
      </c>
      <c r="C34" s="36" t="str">
        <f ca="1">IF(INDIRECT("ข้อมูลนักเรียน!C34")="","",INDIRECT("ข้อมูลนักเรียน!C34"))</f>
        <v/>
      </c>
      <c r="D34" s="552" t="str">
        <f ca="1">IF(C34="","",INDIRECT("ข้อมูลนักเรียน!D34") &amp;INDIRECT("ข้อมูลนักเรียน!E34") &amp; "  " &amp; INDIRECT("ข้อมูลนักเรียน!F34"))</f>
        <v/>
      </c>
      <c r="E34" s="553"/>
      <c r="F34" s="37"/>
      <c r="G34" s="38" t="str">
        <f ca="1">IF(C34="","",IF(INDIRECT("ข้อมูลนักเรียน!H34")="","",INDIRECT("ข้อมูลนักเรียน!H34")))</f>
        <v/>
      </c>
      <c r="H34" s="39"/>
      <c r="I34" s="40"/>
      <c r="J34" s="40"/>
      <c r="K34" s="40"/>
      <c r="L34" s="40"/>
      <c r="M34" s="40"/>
      <c r="N34" s="41"/>
      <c r="O34" s="40"/>
      <c r="P34" s="40"/>
      <c r="Q34" s="40"/>
      <c r="R34" s="40"/>
      <c r="S34" s="40"/>
      <c r="T34" s="41"/>
      <c r="U34" s="40"/>
      <c r="V34" s="40"/>
      <c r="W34" s="40"/>
      <c r="X34" s="40"/>
      <c r="Y34" s="40"/>
      <c r="Z34" s="41"/>
      <c r="AA34" s="40"/>
      <c r="AB34" s="40"/>
      <c r="AC34" s="40"/>
      <c r="AD34" s="40"/>
      <c r="AE34" s="42"/>
      <c r="AF34" s="41"/>
      <c r="AG34" s="40"/>
      <c r="AH34" s="40"/>
      <c r="AI34" s="40"/>
      <c r="AJ34" s="43"/>
      <c r="AK34" s="42"/>
      <c r="AL34" s="41"/>
      <c r="AM34" s="40"/>
      <c r="AN34" s="40"/>
      <c r="AO34" s="40"/>
      <c r="AP34" s="43"/>
      <c r="AQ34" s="43"/>
      <c r="AR34" s="41"/>
      <c r="AS34" s="40"/>
      <c r="AT34" s="40"/>
      <c r="AU34" s="40"/>
      <c r="AV34" s="43"/>
      <c r="AW34" s="43"/>
      <c r="AX34" s="41"/>
      <c r="AY34" s="40"/>
      <c r="AZ34" s="40"/>
      <c r="BA34" s="40"/>
      <c r="BB34" s="40"/>
      <c r="BC34" s="40"/>
      <c r="BD34" s="41"/>
      <c r="BE34" s="40"/>
      <c r="BF34" s="40"/>
      <c r="BG34" s="40"/>
      <c r="BH34" s="43"/>
      <c r="BI34" s="43"/>
      <c r="BJ34" s="41"/>
      <c r="BK34" s="40"/>
      <c r="BL34" s="40"/>
      <c r="BM34" s="40"/>
      <c r="BN34" s="43"/>
      <c r="BO34" s="42"/>
      <c r="BP34" s="41"/>
      <c r="BQ34" s="40"/>
      <c r="BR34" s="40"/>
      <c r="BS34" s="40"/>
      <c r="BT34" s="43"/>
      <c r="BU34" s="43"/>
      <c r="BV34" s="41"/>
      <c r="BW34" s="40"/>
      <c r="BX34" s="40"/>
      <c r="BY34" s="40"/>
      <c r="BZ34" s="43"/>
      <c r="CA34" s="43"/>
      <c r="CB34" s="41"/>
      <c r="CC34" s="40"/>
      <c r="CD34" s="40"/>
      <c r="CE34" s="40"/>
      <c r="CF34" s="43"/>
      <c r="CG34" s="42"/>
      <c r="CH34" s="41"/>
      <c r="CI34" s="40"/>
      <c r="CJ34" s="40"/>
      <c r="CK34" s="40"/>
      <c r="CL34" s="43"/>
      <c r="CM34" s="42"/>
      <c r="CN34" s="41"/>
      <c r="CO34" s="40"/>
      <c r="CP34" s="40"/>
      <c r="CQ34" s="40"/>
      <c r="CR34" s="43"/>
      <c r="CS34" s="42"/>
      <c r="CT34" s="41"/>
      <c r="CU34" s="40"/>
      <c r="CV34" s="40"/>
      <c r="CW34" s="40"/>
      <c r="CX34" s="43"/>
      <c r="CY34" s="42"/>
      <c r="CZ34" s="41"/>
      <c r="DA34" s="40"/>
      <c r="DB34" s="40"/>
      <c r="DC34" s="40"/>
      <c r="DD34" s="43"/>
      <c r="DE34" s="42"/>
      <c r="DF34" s="41"/>
      <c r="DG34" s="40"/>
      <c r="DH34" s="40"/>
      <c r="DI34" s="40"/>
      <c r="DJ34" s="43"/>
      <c r="DK34" s="42"/>
      <c r="DL34" s="41"/>
      <c r="DM34" s="40"/>
      <c r="DN34" s="40"/>
      <c r="DO34" s="40"/>
      <c r="DP34" s="43"/>
      <c r="DQ34" s="43"/>
      <c r="DR34" s="41"/>
      <c r="DS34" s="40"/>
      <c r="DT34" s="40"/>
      <c r="DU34" s="40"/>
      <c r="DV34" s="43"/>
      <c r="DW34" s="43"/>
      <c r="DX34" s="41"/>
      <c r="DY34" s="40"/>
      <c r="DZ34" s="40"/>
      <c r="EA34" s="40"/>
      <c r="EB34" s="43"/>
      <c r="EC34" s="42"/>
      <c r="ED34" s="41"/>
      <c r="EE34" s="40"/>
      <c r="EF34" s="40"/>
      <c r="EG34" s="40"/>
      <c r="EH34" s="43"/>
      <c r="EI34" s="42"/>
      <c r="EJ34" s="41"/>
      <c r="EK34" s="40"/>
      <c r="EL34" s="40"/>
      <c r="EM34" s="40"/>
      <c r="EN34" s="43"/>
      <c r="EO34" s="43"/>
      <c r="EP34" s="41"/>
      <c r="EQ34" s="40"/>
      <c r="ER34" s="40"/>
      <c r="ES34" s="40"/>
      <c r="ET34" s="43"/>
      <c r="EU34" s="43"/>
      <c r="EV34" s="44" t="str">
        <f t="shared" ca="1" si="0"/>
        <v/>
      </c>
      <c r="EW34" s="45" t="str">
        <f t="shared" ca="1" si="1"/>
        <v/>
      </c>
      <c r="EX34" s="46" t="str">
        <f t="shared" ca="1" si="2"/>
        <v/>
      </c>
      <c r="EY34" s="46" t="str">
        <f t="shared" ca="1" si="3"/>
        <v/>
      </c>
      <c r="EZ34" s="47" t="str">
        <f t="shared" ca="1" si="4"/>
        <v/>
      </c>
      <c r="FA34" s="32" t="str">
        <f t="shared" ca="1" si="5"/>
        <v/>
      </c>
      <c r="FB34" s="48"/>
      <c r="FC34" s="49"/>
      <c r="FD34" s="1"/>
    </row>
    <row r="35" spans="1:160" ht="15.75" customHeight="1" x14ac:dyDescent="0.3">
      <c r="A35" s="1"/>
      <c r="B35" s="35">
        <f ca="1">IF(INDIRECT("ข้อมูลนักเรียน!B35")="","",INDIRECT("ข้อมูลนักเรียน!B35"))</f>
        <v>28</v>
      </c>
      <c r="C35" s="36" t="str">
        <f ca="1">IF(INDIRECT("ข้อมูลนักเรียน!C35")="","",INDIRECT("ข้อมูลนักเรียน!C35"))</f>
        <v/>
      </c>
      <c r="D35" s="552" t="str">
        <f ca="1">IF(C35="","",INDIRECT("ข้อมูลนักเรียน!D35") &amp;INDIRECT("ข้อมูลนักเรียน!E35") &amp; "  " &amp; INDIRECT("ข้อมูลนักเรียน!F35"))</f>
        <v/>
      </c>
      <c r="E35" s="553"/>
      <c r="F35" s="37"/>
      <c r="G35" s="38" t="str">
        <f ca="1">IF(C35="","",IF(INDIRECT("ข้อมูลนักเรียน!H35")="","",INDIRECT("ข้อมูลนักเรียน!H35")))</f>
        <v/>
      </c>
      <c r="H35" s="39"/>
      <c r="I35" s="40"/>
      <c r="J35" s="40"/>
      <c r="K35" s="40"/>
      <c r="L35" s="40"/>
      <c r="M35" s="40"/>
      <c r="N35" s="41"/>
      <c r="O35" s="40"/>
      <c r="P35" s="40"/>
      <c r="Q35" s="40"/>
      <c r="R35" s="40"/>
      <c r="S35" s="40"/>
      <c r="T35" s="41"/>
      <c r="U35" s="40"/>
      <c r="V35" s="40"/>
      <c r="W35" s="40"/>
      <c r="X35" s="40"/>
      <c r="Y35" s="40"/>
      <c r="Z35" s="41"/>
      <c r="AA35" s="40"/>
      <c r="AB35" s="40"/>
      <c r="AC35" s="40"/>
      <c r="AD35" s="40"/>
      <c r="AE35" s="42"/>
      <c r="AF35" s="41"/>
      <c r="AG35" s="40"/>
      <c r="AH35" s="40"/>
      <c r="AI35" s="40"/>
      <c r="AJ35" s="43"/>
      <c r="AK35" s="42"/>
      <c r="AL35" s="41"/>
      <c r="AM35" s="40"/>
      <c r="AN35" s="40"/>
      <c r="AO35" s="40"/>
      <c r="AP35" s="43"/>
      <c r="AQ35" s="43"/>
      <c r="AR35" s="41"/>
      <c r="AS35" s="40"/>
      <c r="AT35" s="40"/>
      <c r="AU35" s="40"/>
      <c r="AV35" s="43"/>
      <c r="AW35" s="43"/>
      <c r="AX35" s="41"/>
      <c r="AY35" s="40"/>
      <c r="AZ35" s="40"/>
      <c r="BA35" s="40"/>
      <c r="BB35" s="40"/>
      <c r="BC35" s="40"/>
      <c r="BD35" s="41"/>
      <c r="BE35" s="40"/>
      <c r="BF35" s="40"/>
      <c r="BG35" s="40"/>
      <c r="BH35" s="43"/>
      <c r="BI35" s="43"/>
      <c r="BJ35" s="41"/>
      <c r="BK35" s="40"/>
      <c r="BL35" s="40"/>
      <c r="BM35" s="40"/>
      <c r="BN35" s="43"/>
      <c r="BO35" s="42"/>
      <c r="BP35" s="41"/>
      <c r="BQ35" s="40"/>
      <c r="BR35" s="40"/>
      <c r="BS35" s="40"/>
      <c r="BT35" s="43"/>
      <c r="BU35" s="43"/>
      <c r="BV35" s="41"/>
      <c r="BW35" s="40"/>
      <c r="BX35" s="40"/>
      <c r="BY35" s="40"/>
      <c r="BZ35" s="43"/>
      <c r="CA35" s="43"/>
      <c r="CB35" s="41"/>
      <c r="CC35" s="40"/>
      <c r="CD35" s="40"/>
      <c r="CE35" s="40"/>
      <c r="CF35" s="43"/>
      <c r="CG35" s="42"/>
      <c r="CH35" s="41"/>
      <c r="CI35" s="40"/>
      <c r="CJ35" s="40"/>
      <c r="CK35" s="40"/>
      <c r="CL35" s="43"/>
      <c r="CM35" s="42"/>
      <c r="CN35" s="41"/>
      <c r="CO35" s="40"/>
      <c r="CP35" s="40"/>
      <c r="CQ35" s="40"/>
      <c r="CR35" s="43"/>
      <c r="CS35" s="42"/>
      <c r="CT35" s="41"/>
      <c r="CU35" s="40"/>
      <c r="CV35" s="40"/>
      <c r="CW35" s="40"/>
      <c r="CX35" s="43"/>
      <c r="CY35" s="42"/>
      <c r="CZ35" s="41"/>
      <c r="DA35" s="40"/>
      <c r="DB35" s="40"/>
      <c r="DC35" s="40"/>
      <c r="DD35" s="43"/>
      <c r="DE35" s="42"/>
      <c r="DF35" s="41"/>
      <c r="DG35" s="40"/>
      <c r="DH35" s="40"/>
      <c r="DI35" s="40"/>
      <c r="DJ35" s="43"/>
      <c r="DK35" s="42"/>
      <c r="DL35" s="41"/>
      <c r="DM35" s="40"/>
      <c r="DN35" s="40"/>
      <c r="DO35" s="40"/>
      <c r="DP35" s="43"/>
      <c r="DQ35" s="43"/>
      <c r="DR35" s="41"/>
      <c r="DS35" s="40"/>
      <c r="DT35" s="40"/>
      <c r="DU35" s="40"/>
      <c r="DV35" s="43"/>
      <c r="DW35" s="43"/>
      <c r="DX35" s="41"/>
      <c r="DY35" s="40"/>
      <c r="DZ35" s="40"/>
      <c r="EA35" s="40"/>
      <c r="EB35" s="43"/>
      <c r="EC35" s="42"/>
      <c r="ED35" s="41"/>
      <c r="EE35" s="40"/>
      <c r="EF35" s="40"/>
      <c r="EG35" s="40"/>
      <c r="EH35" s="43"/>
      <c r="EI35" s="42"/>
      <c r="EJ35" s="41"/>
      <c r="EK35" s="40"/>
      <c r="EL35" s="40"/>
      <c r="EM35" s="40"/>
      <c r="EN35" s="43"/>
      <c r="EO35" s="43"/>
      <c r="EP35" s="41"/>
      <c r="EQ35" s="40"/>
      <c r="ER35" s="40"/>
      <c r="ES35" s="40"/>
      <c r="ET35" s="43"/>
      <c r="EU35" s="43"/>
      <c r="EV35" s="44" t="str">
        <f t="shared" ca="1" si="0"/>
        <v/>
      </c>
      <c r="EW35" s="45" t="str">
        <f t="shared" ca="1" si="1"/>
        <v/>
      </c>
      <c r="EX35" s="46" t="str">
        <f t="shared" ca="1" si="2"/>
        <v/>
      </c>
      <c r="EY35" s="46" t="str">
        <f t="shared" ca="1" si="3"/>
        <v/>
      </c>
      <c r="EZ35" s="47" t="str">
        <f t="shared" ca="1" si="4"/>
        <v/>
      </c>
      <c r="FA35" s="32" t="str">
        <f t="shared" ca="1" si="5"/>
        <v/>
      </c>
      <c r="FB35" s="48"/>
      <c r="FC35" s="49"/>
      <c r="FD35" s="1"/>
    </row>
    <row r="36" spans="1:160" ht="15.75" customHeight="1" x14ac:dyDescent="0.3">
      <c r="A36" s="1"/>
      <c r="B36" s="35">
        <f ca="1">IF(INDIRECT("ข้อมูลนักเรียน!B36")="","",INDIRECT("ข้อมูลนักเรียน!B36"))</f>
        <v>29</v>
      </c>
      <c r="C36" s="36" t="str">
        <f ca="1">IF(INDIRECT("ข้อมูลนักเรียน!C36")="","",INDIRECT("ข้อมูลนักเรียน!C36"))</f>
        <v/>
      </c>
      <c r="D36" s="552" t="str">
        <f ca="1">IF(C36="","",INDIRECT("ข้อมูลนักเรียน!D36") &amp;INDIRECT("ข้อมูลนักเรียน!E36") &amp; "  " &amp; INDIRECT("ข้อมูลนักเรียน!F36"))</f>
        <v/>
      </c>
      <c r="E36" s="553"/>
      <c r="F36" s="37"/>
      <c r="G36" s="38" t="str">
        <f ca="1">IF(C36="","",IF(INDIRECT("ข้อมูลนักเรียน!H36")="","",INDIRECT("ข้อมูลนักเรียน!H36")))</f>
        <v/>
      </c>
      <c r="H36" s="39"/>
      <c r="I36" s="40"/>
      <c r="J36" s="40"/>
      <c r="K36" s="40"/>
      <c r="L36" s="40"/>
      <c r="M36" s="40"/>
      <c r="N36" s="41"/>
      <c r="O36" s="40"/>
      <c r="P36" s="40"/>
      <c r="Q36" s="40"/>
      <c r="R36" s="40"/>
      <c r="S36" s="40"/>
      <c r="T36" s="41"/>
      <c r="U36" s="40"/>
      <c r="V36" s="40"/>
      <c r="W36" s="40"/>
      <c r="X36" s="40"/>
      <c r="Y36" s="40"/>
      <c r="Z36" s="41"/>
      <c r="AA36" s="40"/>
      <c r="AB36" s="40"/>
      <c r="AC36" s="40"/>
      <c r="AD36" s="40"/>
      <c r="AE36" s="42"/>
      <c r="AF36" s="41"/>
      <c r="AG36" s="40"/>
      <c r="AH36" s="40"/>
      <c r="AI36" s="40"/>
      <c r="AJ36" s="43"/>
      <c r="AK36" s="42"/>
      <c r="AL36" s="41"/>
      <c r="AM36" s="40"/>
      <c r="AN36" s="40"/>
      <c r="AO36" s="40"/>
      <c r="AP36" s="43"/>
      <c r="AQ36" s="43"/>
      <c r="AR36" s="41"/>
      <c r="AS36" s="40"/>
      <c r="AT36" s="40"/>
      <c r="AU36" s="40"/>
      <c r="AV36" s="43"/>
      <c r="AW36" s="43"/>
      <c r="AX36" s="41"/>
      <c r="AY36" s="40"/>
      <c r="AZ36" s="40"/>
      <c r="BA36" s="40"/>
      <c r="BB36" s="40"/>
      <c r="BC36" s="40"/>
      <c r="BD36" s="41"/>
      <c r="BE36" s="40"/>
      <c r="BF36" s="40"/>
      <c r="BG36" s="40"/>
      <c r="BH36" s="43"/>
      <c r="BI36" s="43"/>
      <c r="BJ36" s="41"/>
      <c r="BK36" s="40"/>
      <c r="BL36" s="40"/>
      <c r="BM36" s="40"/>
      <c r="BN36" s="43"/>
      <c r="BO36" s="42"/>
      <c r="BP36" s="41"/>
      <c r="BQ36" s="40"/>
      <c r="BR36" s="40"/>
      <c r="BS36" s="40"/>
      <c r="BT36" s="43"/>
      <c r="BU36" s="43"/>
      <c r="BV36" s="41"/>
      <c r="BW36" s="40"/>
      <c r="BX36" s="40"/>
      <c r="BY36" s="40"/>
      <c r="BZ36" s="43"/>
      <c r="CA36" s="43"/>
      <c r="CB36" s="41"/>
      <c r="CC36" s="40"/>
      <c r="CD36" s="40"/>
      <c r="CE36" s="40"/>
      <c r="CF36" s="43"/>
      <c r="CG36" s="42"/>
      <c r="CH36" s="41"/>
      <c r="CI36" s="40"/>
      <c r="CJ36" s="40"/>
      <c r="CK36" s="40"/>
      <c r="CL36" s="43"/>
      <c r="CM36" s="42"/>
      <c r="CN36" s="41"/>
      <c r="CO36" s="40"/>
      <c r="CP36" s="40"/>
      <c r="CQ36" s="40"/>
      <c r="CR36" s="43"/>
      <c r="CS36" s="42"/>
      <c r="CT36" s="41"/>
      <c r="CU36" s="40"/>
      <c r="CV36" s="40"/>
      <c r="CW36" s="40"/>
      <c r="CX36" s="43"/>
      <c r="CY36" s="42"/>
      <c r="CZ36" s="41"/>
      <c r="DA36" s="40"/>
      <c r="DB36" s="40"/>
      <c r="DC36" s="40"/>
      <c r="DD36" s="43"/>
      <c r="DE36" s="42"/>
      <c r="DF36" s="41"/>
      <c r="DG36" s="40"/>
      <c r="DH36" s="40"/>
      <c r="DI36" s="40"/>
      <c r="DJ36" s="43"/>
      <c r="DK36" s="42"/>
      <c r="DL36" s="41"/>
      <c r="DM36" s="40"/>
      <c r="DN36" s="40"/>
      <c r="DO36" s="40"/>
      <c r="DP36" s="43"/>
      <c r="DQ36" s="43"/>
      <c r="DR36" s="41"/>
      <c r="DS36" s="40"/>
      <c r="DT36" s="40"/>
      <c r="DU36" s="40"/>
      <c r="DV36" s="43"/>
      <c r="DW36" s="43"/>
      <c r="DX36" s="41"/>
      <c r="DY36" s="40"/>
      <c r="DZ36" s="40"/>
      <c r="EA36" s="40"/>
      <c r="EB36" s="43"/>
      <c r="EC36" s="42"/>
      <c r="ED36" s="41"/>
      <c r="EE36" s="40"/>
      <c r="EF36" s="40"/>
      <c r="EG36" s="40"/>
      <c r="EH36" s="43"/>
      <c r="EI36" s="42"/>
      <c r="EJ36" s="41"/>
      <c r="EK36" s="40"/>
      <c r="EL36" s="40"/>
      <c r="EM36" s="40"/>
      <c r="EN36" s="43"/>
      <c r="EO36" s="43"/>
      <c r="EP36" s="41"/>
      <c r="EQ36" s="40"/>
      <c r="ER36" s="40"/>
      <c r="ES36" s="40"/>
      <c r="ET36" s="43"/>
      <c r="EU36" s="43"/>
      <c r="EV36" s="44" t="str">
        <f t="shared" ca="1" si="0"/>
        <v/>
      </c>
      <c r="EW36" s="45" t="str">
        <f t="shared" ca="1" si="1"/>
        <v/>
      </c>
      <c r="EX36" s="46" t="str">
        <f t="shared" ca="1" si="2"/>
        <v/>
      </c>
      <c r="EY36" s="46" t="str">
        <f t="shared" ca="1" si="3"/>
        <v/>
      </c>
      <c r="EZ36" s="47" t="str">
        <f t="shared" ca="1" si="4"/>
        <v/>
      </c>
      <c r="FA36" s="32" t="str">
        <f t="shared" ca="1" si="5"/>
        <v/>
      </c>
      <c r="FB36" s="48"/>
      <c r="FC36" s="49"/>
      <c r="FD36" s="1"/>
    </row>
    <row r="37" spans="1:160" ht="15.75" customHeight="1" x14ac:dyDescent="0.3">
      <c r="A37" s="1"/>
      <c r="B37" s="35">
        <f ca="1">IF(INDIRECT("ข้อมูลนักเรียน!B37")="","",INDIRECT("ข้อมูลนักเรียน!B37"))</f>
        <v>30</v>
      </c>
      <c r="C37" s="36" t="str">
        <f ca="1">IF(INDIRECT("ข้อมูลนักเรียน!C37")="","",INDIRECT("ข้อมูลนักเรียน!C37"))</f>
        <v/>
      </c>
      <c r="D37" s="552" t="str">
        <f ca="1">IF(C37="","",INDIRECT("ข้อมูลนักเรียน!D37") &amp;INDIRECT("ข้อมูลนักเรียน!E37") &amp; "  " &amp; INDIRECT("ข้อมูลนักเรียน!F37"))</f>
        <v/>
      </c>
      <c r="E37" s="553"/>
      <c r="F37" s="37"/>
      <c r="G37" s="38" t="str">
        <f ca="1">IF(C37="","",IF(INDIRECT("ข้อมูลนักเรียน!H37")="","",INDIRECT("ข้อมูลนักเรียน!H37")))</f>
        <v/>
      </c>
      <c r="H37" s="39"/>
      <c r="I37" s="40"/>
      <c r="J37" s="40"/>
      <c r="K37" s="40"/>
      <c r="L37" s="40"/>
      <c r="M37" s="40"/>
      <c r="N37" s="41"/>
      <c r="O37" s="40"/>
      <c r="P37" s="40"/>
      <c r="Q37" s="40"/>
      <c r="R37" s="40"/>
      <c r="S37" s="40"/>
      <c r="T37" s="41"/>
      <c r="U37" s="40"/>
      <c r="V37" s="40"/>
      <c r="W37" s="40"/>
      <c r="X37" s="40"/>
      <c r="Y37" s="40"/>
      <c r="Z37" s="41"/>
      <c r="AA37" s="40"/>
      <c r="AB37" s="40"/>
      <c r="AC37" s="40"/>
      <c r="AD37" s="40"/>
      <c r="AE37" s="42"/>
      <c r="AF37" s="41"/>
      <c r="AG37" s="40"/>
      <c r="AH37" s="40"/>
      <c r="AI37" s="40"/>
      <c r="AJ37" s="43"/>
      <c r="AK37" s="42"/>
      <c r="AL37" s="41"/>
      <c r="AM37" s="40"/>
      <c r="AN37" s="40"/>
      <c r="AO37" s="40"/>
      <c r="AP37" s="43"/>
      <c r="AQ37" s="43"/>
      <c r="AR37" s="41"/>
      <c r="AS37" s="40"/>
      <c r="AT37" s="40"/>
      <c r="AU37" s="40"/>
      <c r="AV37" s="43"/>
      <c r="AW37" s="43"/>
      <c r="AX37" s="41"/>
      <c r="AY37" s="40"/>
      <c r="AZ37" s="40"/>
      <c r="BA37" s="40"/>
      <c r="BB37" s="40"/>
      <c r="BC37" s="40"/>
      <c r="BD37" s="41"/>
      <c r="BE37" s="40"/>
      <c r="BF37" s="40"/>
      <c r="BG37" s="40"/>
      <c r="BH37" s="43"/>
      <c r="BI37" s="43"/>
      <c r="BJ37" s="41"/>
      <c r="BK37" s="40"/>
      <c r="BL37" s="40"/>
      <c r="BM37" s="40"/>
      <c r="BN37" s="43"/>
      <c r="BO37" s="42"/>
      <c r="BP37" s="41"/>
      <c r="BQ37" s="40"/>
      <c r="BR37" s="40"/>
      <c r="BS37" s="40"/>
      <c r="BT37" s="43"/>
      <c r="BU37" s="43"/>
      <c r="BV37" s="41"/>
      <c r="BW37" s="40"/>
      <c r="BX37" s="40"/>
      <c r="BY37" s="40"/>
      <c r="BZ37" s="43"/>
      <c r="CA37" s="43"/>
      <c r="CB37" s="41"/>
      <c r="CC37" s="40"/>
      <c r="CD37" s="40"/>
      <c r="CE37" s="40"/>
      <c r="CF37" s="43"/>
      <c r="CG37" s="42"/>
      <c r="CH37" s="41"/>
      <c r="CI37" s="40"/>
      <c r="CJ37" s="40"/>
      <c r="CK37" s="40"/>
      <c r="CL37" s="43"/>
      <c r="CM37" s="42"/>
      <c r="CN37" s="41"/>
      <c r="CO37" s="40"/>
      <c r="CP37" s="40"/>
      <c r="CQ37" s="40"/>
      <c r="CR37" s="43"/>
      <c r="CS37" s="42"/>
      <c r="CT37" s="41"/>
      <c r="CU37" s="40"/>
      <c r="CV37" s="40"/>
      <c r="CW37" s="40"/>
      <c r="CX37" s="43"/>
      <c r="CY37" s="42"/>
      <c r="CZ37" s="41"/>
      <c r="DA37" s="40"/>
      <c r="DB37" s="40"/>
      <c r="DC37" s="40"/>
      <c r="DD37" s="43"/>
      <c r="DE37" s="42"/>
      <c r="DF37" s="41"/>
      <c r="DG37" s="40"/>
      <c r="DH37" s="40"/>
      <c r="DI37" s="40"/>
      <c r="DJ37" s="43"/>
      <c r="DK37" s="42"/>
      <c r="DL37" s="41"/>
      <c r="DM37" s="40"/>
      <c r="DN37" s="40"/>
      <c r="DO37" s="40"/>
      <c r="DP37" s="43"/>
      <c r="DQ37" s="43"/>
      <c r="DR37" s="41"/>
      <c r="DS37" s="40"/>
      <c r="DT37" s="40"/>
      <c r="DU37" s="40"/>
      <c r="DV37" s="43"/>
      <c r="DW37" s="43"/>
      <c r="DX37" s="41"/>
      <c r="DY37" s="40"/>
      <c r="DZ37" s="40"/>
      <c r="EA37" s="40"/>
      <c r="EB37" s="43"/>
      <c r="EC37" s="42"/>
      <c r="ED37" s="41"/>
      <c r="EE37" s="40"/>
      <c r="EF37" s="40"/>
      <c r="EG37" s="40"/>
      <c r="EH37" s="43"/>
      <c r="EI37" s="42"/>
      <c r="EJ37" s="41"/>
      <c r="EK37" s="40"/>
      <c r="EL37" s="40"/>
      <c r="EM37" s="40"/>
      <c r="EN37" s="43"/>
      <c r="EO37" s="43"/>
      <c r="EP37" s="41"/>
      <c r="EQ37" s="40"/>
      <c r="ER37" s="40"/>
      <c r="ES37" s="40"/>
      <c r="ET37" s="43"/>
      <c r="EU37" s="43"/>
      <c r="EV37" s="44" t="str">
        <f t="shared" ca="1" si="0"/>
        <v/>
      </c>
      <c r="EW37" s="45" t="str">
        <f t="shared" ca="1" si="1"/>
        <v/>
      </c>
      <c r="EX37" s="46" t="str">
        <f t="shared" ca="1" si="2"/>
        <v/>
      </c>
      <c r="EY37" s="46" t="str">
        <f t="shared" ca="1" si="3"/>
        <v/>
      </c>
      <c r="EZ37" s="47" t="str">
        <f t="shared" ca="1" si="4"/>
        <v/>
      </c>
      <c r="FA37" s="32" t="str">
        <f t="shared" ca="1" si="5"/>
        <v/>
      </c>
      <c r="FB37" s="48"/>
      <c r="FC37" s="49"/>
      <c r="FD37" s="1"/>
    </row>
    <row r="38" spans="1:160" ht="15.75" customHeight="1" x14ac:dyDescent="0.3">
      <c r="A38" s="1"/>
      <c r="B38" s="35">
        <f ca="1">IF(INDIRECT("ข้อมูลนักเรียน!B38")="","",INDIRECT("ข้อมูลนักเรียน!B38"))</f>
        <v>31</v>
      </c>
      <c r="C38" s="36" t="str">
        <f ca="1">IF(INDIRECT("ข้อมูลนักเรียน!C38")="","",INDIRECT("ข้อมูลนักเรียน!C38"))</f>
        <v/>
      </c>
      <c r="D38" s="552" t="str">
        <f ca="1">IF(C38="","",INDIRECT("ข้อมูลนักเรียน!D38") &amp;INDIRECT("ข้อมูลนักเรียน!E38") &amp; "  " &amp; INDIRECT("ข้อมูลนักเรียน!F38"))</f>
        <v/>
      </c>
      <c r="E38" s="553"/>
      <c r="F38" s="37"/>
      <c r="G38" s="38" t="str">
        <f ca="1">IF(C38="","",IF(INDIRECT("ข้อมูลนักเรียน!H38")="","",INDIRECT("ข้อมูลนักเรียน!H38")))</f>
        <v/>
      </c>
      <c r="H38" s="39"/>
      <c r="I38" s="40"/>
      <c r="J38" s="40"/>
      <c r="K38" s="40"/>
      <c r="L38" s="40"/>
      <c r="M38" s="40"/>
      <c r="N38" s="41"/>
      <c r="O38" s="40"/>
      <c r="P38" s="40"/>
      <c r="Q38" s="40"/>
      <c r="R38" s="40"/>
      <c r="S38" s="40"/>
      <c r="T38" s="41"/>
      <c r="U38" s="40"/>
      <c r="V38" s="40"/>
      <c r="W38" s="40"/>
      <c r="X38" s="40"/>
      <c r="Y38" s="40"/>
      <c r="Z38" s="41"/>
      <c r="AA38" s="40"/>
      <c r="AB38" s="40"/>
      <c r="AC38" s="40"/>
      <c r="AD38" s="40"/>
      <c r="AE38" s="42"/>
      <c r="AF38" s="41"/>
      <c r="AG38" s="40"/>
      <c r="AH38" s="40"/>
      <c r="AI38" s="40"/>
      <c r="AJ38" s="43"/>
      <c r="AK38" s="42"/>
      <c r="AL38" s="41"/>
      <c r="AM38" s="40"/>
      <c r="AN38" s="40"/>
      <c r="AO38" s="40"/>
      <c r="AP38" s="43"/>
      <c r="AQ38" s="43"/>
      <c r="AR38" s="41"/>
      <c r="AS38" s="40"/>
      <c r="AT38" s="40"/>
      <c r="AU38" s="40"/>
      <c r="AV38" s="43"/>
      <c r="AW38" s="43"/>
      <c r="AX38" s="41"/>
      <c r="AY38" s="40"/>
      <c r="AZ38" s="40"/>
      <c r="BA38" s="40"/>
      <c r="BB38" s="40"/>
      <c r="BC38" s="40"/>
      <c r="BD38" s="41"/>
      <c r="BE38" s="40"/>
      <c r="BF38" s="40"/>
      <c r="BG38" s="40"/>
      <c r="BH38" s="43"/>
      <c r="BI38" s="43"/>
      <c r="BJ38" s="41"/>
      <c r="BK38" s="40"/>
      <c r="BL38" s="40"/>
      <c r="BM38" s="40"/>
      <c r="BN38" s="43"/>
      <c r="BO38" s="42"/>
      <c r="BP38" s="41"/>
      <c r="BQ38" s="40"/>
      <c r="BR38" s="40"/>
      <c r="BS38" s="40"/>
      <c r="BT38" s="43"/>
      <c r="BU38" s="43"/>
      <c r="BV38" s="41"/>
      <c r="BW38" s="40"/>
      <c r="BX38" s="40"/>
      <c r="BY38" s="40"/>
      <c r="BZ38" s="43"/>
      <c r="CA38" s="43"/>
      <c r="CB38" s="41"/>
      <c r="CC38" s="40"/>
      <c r="CD38" s="40"/>
      <c r="CE38" s="40"/>
      <c r="CF38" s="43"/>
      <c r="CG38" s="42"/>
      <c r="CH38" s="41"/>
      <c r="CI38" s="40"/>
      <c r="CJ38" s="40"/>
      <c r="CK38" s="40"/>
      <c r="CL38" s="43"/>
      <c r="CM38" s="42"/>
      <c r="CN38" s="41"/>
      <c r="CO38" s="40"/>
      <c r="CP38" s="40"/>
      <c r="CQ38" s="40"/>
      <c r="CR38" s="43"/>
      <c r="CS38" s="42"/>
      <c r="CT38" s="41"/>
      <c r="CU38" s="40"/>
      <c r="CV38" s="40"/>
      <c r="CW38" s="40"/>
      <c r="CX38" s="43"/>
      <c r="CY38" s="42"/>
      <c r="CZ38" s="41"/>
      <c r="DA38" s="40"/>
      <c r="DB38" s="40"/>
      <c r="DC38" s="40"/>
      <c r="DD38" s="43"/>
      <c r="DE38" s="42"/>
      <c r="DF38" s="41"/>
      <c r="DG38" s="40"/>
      <c r="DH38" s="40"/>
      <c r="DI38" s="40"/>
      <c r="DJ38" s="43"/>
      <c r="DK38" s="42"/>
      <c r="DL38" s="41"/>
      <c r="DM38" s="40"/>
      <c r="DN38" s="40"/>
      <c r="DO38" s="40"/>
      <c r="DP38" s="43"/>
      <c r="DQ38" s="43"/>
      <c r="DR38" s="41"/>
      <c r="DS38" s="40"/>
      <c r="DT38" s="40"/>
      <c r="DU38" s="40"/>
      <c r="DV38" s="43"/>
      <c r="DW38" s="43"/>
      <c r="DX38" s="41"/>
      <c r="DY38" s="40"/>
      <c r="DZ38" s="40"/>
      <c r="EA38" s="40"/>
      <c r="EB38" s="43"/>
      <c r="EC38" s="42"/>
      <c r="ED38" s="41"/>
      <c r="EE38" s="40"/>
      <c r="EF38" s="40"/>
      <c r="EG38" s="40"/>
      <c r="EH38" s="43"/>
      <c r="EI38" s="42"/>
      <c r="EJ38" s="41"/>
      <c r="EK38" s="40"/>
      <c r="EL38" s="40"/>
      <c r="EM38" s="40"/>
      <c r="EN38" s="43"/>
      <c r="EO38" s="43"/>
      <c r="EP38" s="41"/>
      <c r="EQ38" s="40"/>
      <c r="ER38" s="40"/>
      <c r="ES38" s="40"/>
      <c r="ET38" s="43"/>
      <c r="EU38" s="43"/>
      <c r="EV38" s="44" t="str">
        <f t="shared" ca="1" si="0"/>
        <v/>
      </c>
      <c r="EW38" s="45" t="str">
        <f t="shared" ca="1" si="1"/>
        <v/>
      </c>
      <c r="EX38" s="46" t="str">
        <f t="shared" ca="1" si="2"/>
        <v/>
      </c>
      <c r="EY38" s="46" t="str">
        <f t="shared" ca="1" si="3"/>
        <v/>
      </c>
      <c r="EZ38" s="47" t="str">
        <f t="shared" ca="1" si="4"/>
        <v/>
      </c>
      <c r="FA38" s="32" t="str">
        <f t="shared" ca="1" si="5"/>
        <v/>
      </c>
      <c r="FB38" s="48"/>
      <c r="FC38" s="49"/>
      <c r="FD38" s="1"/>
    </row>
    <row r="39" spans="1:160" ht="15.75" customHeight="1" x14ac:dyDescent="0.3">
      <c r="A39" s="1"/>
      <c r="B39" s="35">
        <f ca="1">IF(INDIRECT("ข้อมูลนักเรียน!B39")="","",INDIRECT("ข้อมูลนักเรียน!B39"))</f>
        <v>32</v>
      </c>
      <c r="C39" s="36" t="str">
        <f ca="1">IF(INDIRECT("ข้อมูลนักเรียน!C39")="","",INDIRECT("ข้อมูลนักเรียน!C39"))</f>
        <v/>
      </c>
      <c r="D39" s="552" t="str">
        <f ca="1">IF(C39="","",INDIRECT("ข้อมูลนักเรียน!D39") &amp;INDIRECT("ข้อมูลนักเรียน!E39") &amp; "  " &amp; INDIRECT("ข้อมูลนักเรียน!F39"))</f>
        <v/>
      </c>
      <c r="E39" s="553"/>
      <c r="F39" s="37"/>
      <c r="G39" s="38" t="str">
        <f ca="1">IF(C39="","",IF(INDIRECT("ข้อมูลนักเรียน!H39")="","",INDIRECT("ข้อมูลนักเรียน!H39")))</f>
        <v/>
      </c>
      <c r="H39" s="39"/>
      <c r="I39" s="40"/>
      <c r="J39" s="40"/>
      <c r="K39" s="40"/>
      <c r="L39" s="40"/>
      <c r="M39" s="40"/>
      <c r="N39" s="41"/>
      <c r="O39" s="40"/>
      <c r="P39" s="40"/>
      <c r="Q39" s="40"/>
      <c r="R39" s="40"/>
      <c r="S39" s="40"/>
      <c r="T39" s="41"/>
      <c r="U39" s="40"/>
      <c r="V39" s="40"/>
      <c r="W39" s="40"/>
      <c r="X39" s="40"/>
      <c r="Y39" s="40"/>
      <c r="Z39" s="41"/>
      <c r="AA39" s="40"/>
      <c r="AB39" s="40"/>
      <c r="AC39" s="40"/>
      <c r="AD39" s="40"/>
      <c r="AE39" s="42"/>
      <c r="AF39" s="41"/>
      <c r="AG39" s="40"/>
      <c r="AH39" s="40"/>
      <c r="AI39" s="40"/>
      <c r="AJ39" s="43"/>
      <c r="AK39" s="42"/>
      <c r="AL39" s="41"/>
      <c r="AM39" s="40"/>
      <c r="AN39" s="40"/>
      <c r="AO39" s="40"/>
      <c r="AP39" s="43"/>
      <c r="AQ39" s="43"/>
      <c r="AR39" s="41"/>
      <c r="AS39" s="40"/>
      <c r="AT39" s="40"/>
      <c r="AU39" s="40"/>
      <c r="AV39" s="43"/>
      <c r="AW39" s="43"/>
      <c r="AX39" s="41"/>
      <c r="AY39" s="40"/>
      <c r="AZ39" s="40"/>
      <c r="BA39" s="40"/>
      <c r="BB39" s="40"/>
      <c r="BC39" s="40"/>
      <c r="BD39" s="41"/>
      <c r="BE39" s="40"/>
      <c r="BF39" s="40"/>
      <c r="BG39" s="40"/>
      <c r="BH39" s="43"/>
      <c r="BI39" s="43"/>
      <c r="BJ39" s="41"/>
      <c r="BK39" s="40"/>
      <c r="BL39" s="40"/>
      <c r="BM39" s="40"/>
      <c r="BN39" s="43"/>
      <c r="BO39" s="42"/>
      <c r="BP39" s="41"/>
      <c r="BQ39" s="40"/>
      <c r="BR39" s="40"/>
      <c r="BS39" s="40"/>
      <c r="BT39" s="43"/>
      <c r="BU39" s="43"/>
      <c r="BV39" s="41"/>
      <c r="BW39" s="40"/>
      <c r="BX39" s="40"/>
      <c r="BY39" s="40"/>
      <c r="BZ39" s="43"/>
      <c r="CA39" s="43"/>
      <c r="CB39" s="41"/>
      <c r="CC39" s="40"/>
      <c r="CD39" s="40"/>
      <c r="CE39" s="40"/>
      <c r="CF39" s="43"/>
      <c r="CG39" s="42"/>
      <c r="CH39" s="41"/>
      <c r="CI39" s="40"/>
      <c r="CJ39" s="40"/>
      <c r="CK39" s="40"/>
      <c r="CL39" s="43"/>
      <c r="CM39" s="42"/>
      <c r="CN39" s="41"/>
      <c r="CO39" s="40"/>
      <c r="CP39" s="40"/>
      <c r="CQ39" s="40"/>
      <c r="CR39" s="43"/>
      <c r="CS39" s="42"/>
      <c r="CT39" s="41"/>
      <c r="CU39" s="40"/>
      <c r="CV39" s="40"/>
      <c r="CW39" s="40"/>
      <c r="CX39" s="43"/>
      <c r="CY39" s="42"/>
      <c r="CZ39" s="41"/>
      <c r="DA39" s="40"/>
      <c r="DB39" s="40"/>
      <c r="DC39" s="40"/>
      <c r="DD39" s="43"/>
      <c r="DE39" s="42"/>
      <c r="DF39" s="41"/>
      <c r="DG39" s="40"/>
      <c r="DH39" s="40"/>
      <c r="DI39" s="40"/>
      <c r="DJ39" s="43"/>
      <c r="DK39" s="42"/>
      <c r="DL39" s="41"/>
      <c r="DM39" s="40"/>
      <c r="DN39" s="40"/>
      <c r="DO39" s="40"/>
      <c r="DP39" s="43"/>
      <c r="DQ39" s="43"/>
      <c r="DR39" s="41"/>
      <c r="DS39" s="40"/>
      <c r="DT39" s="40"/>
      <c r="DU39" s="40"/>
      <c r="DV39" s="43"/>
      <c r="DW39" s="43"/>
      <c r="DX39" s="41"/>
      <c r="DY39" s="40"/>
      <c r="DZ39" s="40"/>
      <c r="EA39" s="40"/>
      <c r="EB39" s="43"/>
      <c r="EC39" s="42"/>
      <c r="ED39" s="41"/>
      <c r="EE39" s="40"/>
      <c r="EF39" s="40"/>
      <c r="EG39" s="40"/>
      <c r="EH39" s="43"/>
      <c r="EI39" s="42"/>
      <c r="EJ39" s="41"/>
      <c r="EK39" s="40"/>
      <c r="EL39" s="40"/>
      <c r="EM39" s="40"/>
      <c r="EN39" s="43"/>
      <c r="EO39" s="43"/>
      <c r="EP39" s="41"/>
      <c r="EQ39" s="40"/>
      <c r="ER39" s="40"/>
      <c r="ES39" s="40"/>
      <c r="ET39" s="43"/>
      <c r="EU39" s="43"/>
      <c r="EV39" s="44" t="str">
        <f t="shared" ca="1" si="0"/>
        <v/>
      </c>
      <c r="EW39" s="45" t="str">
        <f t="shared" ca="1" si="1"/>
        <v/>
      </c>
      <c r="EX39" s="46" t="str">
        <f t="shared" ca="1" si="2"/>
        <v/>
      </c>
      <c r="EY39" s="46" t="str">
        <f t="shared" ca="1" si="3"/>
        <v/>
      </c>
      <c r="EZ39" s="47" t="str">
        <f t="shared" ca="1" si="4"/>
        <v/>
      </c>
      <c r="FA39" s="32" t="str">
        <f t="shared" ca="1" si="5"/>
        <v/>
      </c>
      <c r="FB39" s="48"/>
      <c r="FC39" s="49"/>
      <c r="FD39" s="1"/>
    </row>
    <row r="40" spans="1:160" ht="15.75" customHeight="1" x14ac:dyDescent="0.3">
      <c r="A40" s="1"/>
      <c r="B40" s="35">
        <f ca="1">IF(INDIRECT("ข้อมูลนักเรียน!B40")="","",INDIRECT("ข้อมูลนักเรียน!B40"))</f>
        <v>33</v>
      </c>
      <c r="C40" s="36" t="str">
        <f ca="1">IF(INDIRECT("ข้อมูลนักเรียน!C40")="","",INDIRECT("ข้อมูลนักเรียน!C40"))</f>
        <v/>
      </c>
      <c r="D40" s="552" t="str">
        <f ca="1">IF(C40="","",INDIRECT("ข้อมูลนักเรียน!D40") &amp;INDIRECT("ข้อมูลนักเรียน!E40") &amp; "  " &amp; INDIRECT("ข้อมูลนักเรียน!F40"))</f>
        <v/>
      </c>
      <c r="E40" s="553"/>
      <c r="F40" s="37"/>
      <c r="G40" s="38" t="str">
        <f ca="1">IF(C40="","",IF(INDIRECT("ข้อมูลนักเรียน!H40")="","",INDIRECT("ข้อมูลนักเรียน!H40")))</f>
        <v/>
      </c>
      <c r="H40" s="39"/>
      <c r="I40" s="40"/>
      <c r="J40" s="40"/>
      <c r="K40" s="40"/>
      <c r="L40" s="40"/>
      <c r="M40" s="40"/>
      <c r="N40" s="41"/>
      <c r="O40" s="40"/>
      <c r="P40" s="40"/>
      <c r="Q40" s="40"/>
      <c r="R40" s="40"/>
      <c r="S40" s="40"/>
      <c r="T40" s="41"/>
      <c r="U40" s="40"/>
      <c r="V40" s="40"/>
      <c r="W40" s="40"/>
      <c r="X40" s="40"/>
      <c r="Y40" s="40"/>
      <c r="Z40" s="41"/>
      <c r="AA40" s="40"/>
      <c r="AB40" s="40"/>
      <c r="AC40" s="40"/>
      <c r="AD40" s="40"/>
      <c r="AE40" s="42"/>
      <c r="AF40" s="41"/>
      <c r="AG40" s="40"/>
      <c r="AH40" s="40"/>
      <c r="AI40" s="40"/>
      <c r="AJ40" s="43"/>
      <c r="AK40" s="42"/>
      <c r="AL40" s="41"/>
      <c r="AM40" s="40"/>
      <c r="AN40" s="40"/>
      <c r="AO40" s="40"/>
      <c r="AP40" s="43"/>
      <c r="AQ40" s="43"/>
      <c r="AR40" s="41"/>
      <c r="AS40" s="40"/>
      <c r="AT40" s="40"/>
      <c r="AU40" s="40"/>
      <c r="AV40" s="43"/>
      <c r="AW40" s="43"/>
      <c r="AX40" s="41"/>
      <c r="AY40" s="40"/>
      <c r="AZ40" s="40"/>
      <c r="BA40" s="40"/>
      <c r="BB40" s="40"/>
      <c r="BC40" s="40"/>
      <c r="BD40" s="41"/>
      <c r="BE40" s="40"/>
      <c r="BF40" s="40"/>
      <c r="BG40" s="40"/>
      <c r="BH40" s="43"/>
      <c r="BI40" s="43"/>
      <c r="BJ40" s="41"/>
      <c r="BK40" s="40"/>
      <c r="BL40" s="40"/>
      <c r="BM40" s="40"/>
      <c r="BN40" s="43"/>
      <c r="BO40" s="42"/>
      <c r="BP40" s="41"/>
      <c r="BQ40" s="40"/>
      <c r="BR40" s="40"/>
      <c r="BS40" s="40"/>
      <c r="BT40" s="43"/>
      <c r="BU40" s="43"/>
      <c r="BV40" s="41"/>
      <c r="BW40" s="40"/>
      <c r="BX40" s="40"/>
      <c r="BY40" s="40"/>
      <c r="BZ40" s="43"/>
      <c r="CA40" s="43"/>
      <c r="CB40" s="41"/>
      <c r="CC40" s="40"/>
      <c r="CD40" s="40"/>
      <c r="CE40" s="40"/>
      <c r="CF40" s="43"/>
      <c r="CG40" s="42"/>
      <c r="CH40" s="41"/>
      <c r="CI40" s="40"/>
      <c r="CJ40" s="40"/>
      <c r="CK40" s="40"/>
      <c r="CL40" s="43"/>
      <c r="CM40" s="42"/>
      <c r="CN40" s="41"/>
      <c r="CO40" s="40"/>
      <c r="CP40" s="40"/>
      <c r="CQ40" s="40"/>
      <c r="CR40" s="43"/>
      <c r="CS40" s="42"/>
      <c r="CT40" s="41"/>
      <c r="CU40" s="40"/>
      <c r="CV40" s="40"/>
      <c r="CW40" s="40"/>
      <c r="CX40" s="43"/>
      <c r="CY40" s="42"/>
      <c r="CZ40" s="41"/>
      <c r="DA40" s="40"/>
      <c r="DB40" s="40"/>
      <c r="DC40" s="40"/>
      <c r="DD40" s="43"/>
      <c r="DE40" s="42"/>
      <c r="DF40" s="41"/>
      <c r="DG40" s="40"/>
      <c r="DH40" s="40"/>
      <c r="DI40" s="40"/>
      <c r="DJ40" s="43"/>
      <c r="DK40" s="42"/>
      <c r="DL40" s="41"/>
      <c r="DM40" s="40"/>
      <c r="DN40" s="40"/>
      <c r="DO40" s="40"/>
      <c r="DP40" s="43"/>
      <c r="DQ40" s="43"/>
      <c r="DR40" s="41"/>
      <c r="DS40" s="40"/>
      <c r="DT40" s="40"/>
      <c r="DU40" s="40"/>
      <c r="DV40" s="43"/>
      <c r="DW40" s="43"/>
      <c r="DX40" s="41"/>
      <c r="DY40" s="40"/>
      <c r="DZ40" s="40"/>
      <c r="EA40" s="40"/>
      <c r="EB40" s="43"/>
      <c r="EC40" s="42"/>
      <c r="ED40" s="41"/>
      <c r="EE40" s="40"/>
      <c r="EF40" s="40"/>
      <c r="EG40" s="40"/>
      <c r="EH40" s="43"/>
      <c r="EI40" s="42"/>
      <c r="EJ40" s="41"/>
      <c r="EK40" s="40"/>
      <c r="EL40" s="40"/>
      <c r="EM40" s="40"/>
      <c r="EN40" s="43"/>
      <c r="EO40" s="43"/>
      <c r="EP40" s="41"/>
      <c r="EQ40" s="40"/>
      <c r="ER40" s="40"/>
      <c r="ES40" s="40"/>
      <c r="ET40" s="43"/>
      <c r="EU40" s="43"/>
      <c r="EV40" s="44" t="str">
        <f t="shared" ca="1" si="0"/>
        <v/>
      </c>
      <c r="EW40" s="45" t="str">
        <f t="shared" ca="1" si="1"/>
        <v/>
      </c>
      <c r="EX40" s="46" t="str">
        <f t="shared" ca="1" si="2"/>
        <v/>
      </c>
      <c r="EY40" s="46" t="str">
        <f t="shared" ca="1" si="3"/>
        <v/>
      </c>
      <c r="EZ40" s="47" t="str">
        <f t="shared" ca="1" si="4"/>
        <v/>
      </c>
      <c r="FA40" s="32" t="str">
        <f t="shared" ca="1" si="5"/>
        <v/>
      </c>
      <c r="FB40" s="48"/>
      <c r="FC40" s="49"/>
      <c r="FD40" s="1"/>
    </row>
    <row r="41" spans="1:160" ht="15.75" customHeight="1" x14ac:dyDescent="0.3">
      <c r="A41" s="1"/>
      <c r="B41" s="35">
        <f ca="1">IF(INDIRECT("ข้อมูลนักเรียน!B41")="","",INDIRECT("ข้อมูลนักเรียน!B41"))</f>
        <v>34</v>
      </c>
      <c r="C41" s="36" t="str">
        <f ca="1">IF(INDIRECT("ข้อมูลนักเรียน!C41")="","",INDIRECT("ข้อมูลนักเรียน!C41"))</f>
        <v/>
      </c>
      <c r="D41" s="552" t="str">
        <f ca="1">IF(C41="","",INDIRECT("ข้อมูลนักเรียน!D41") &amp;INDIRECT("ข้อมูลนักเรียน!E41") &amp; "  " &amp; INDIRECT("ข้อมูลนักเรียน!F41"))</f>
        <v/>
      </c>
      <c r="E41" s="553"/>
      <c r="F41" s="37"/>
      <c r="G41" s="38" t="str">
        <f ca="1">IF(C41="","",IF(INDIRECT("ข้อมูลนักเรียน!H41")="","",INDIRECT("ข้อมูลนักเรียน!H41")))</f>
        <v/>
      </c>
      <c r="H41" s="39"/>
      <c r="I41" s="40"/>
      <c r="J41" s="40"/>
      <c r="K41" s="40"/>
      <c r="L41" s="40"/>
      <c r="M41" s="40"/>
      <c r="N41" s="41"/>
      <c r="O41" s="40"/>
      <c r="P41" s="40"/>
      <c r="Q41" s="40"/>
      <c r="R41" s="40"/>
      <c r="S41" s="40"/>
      <c r="T41" s="41"/>
      <c r="U41" s="40"/>
      <c r="V41" s="40"/>
      <c r="W41" s="40"/>
      <c r="X41" s="40"/>
      <c r="Y41" s="40"/>
      <c r="Z41" s="41"/>
      <c r="AA41" s="40"/>
      <c r="AB41" s="40"/>
      <c r="AC41" s="40"/>
      <c r="AD41" s="40"/>
      <c r="AE41" s="42"/>
      <c r="AF41" s="41"/>
      <c r="AG41" s="40"/>
      <c r="AH41" s="40"/>
      <c r="AI41" s="40"/>
      <c r="AJ41" s="43"/>
      <c r="AK41" s="42"/>
      <c r="AL41" s="41"/>
      <c r="AM41" s="40"/>
      <c r="AN41" s="40"/>
      <c r="AO41" s="40"/>
      <c r="AP41" s="43"/>
      <c r="AQ41" s="43"/>
      <c r="AR41" s="41"/>
      <c r="AS41" s="40"/>
      <c r="AT41" s="40"/>
      <c r="AU41" s="40"/>
      <c r="AV41" s="43"/>
      <c r="AW41" s="43"/>
      <c r="AX41" s="41"/>
      <c r="AY41" s="40"/>
      <c r="AZ41" s="40"/>
      <c r="BA41" s="40"/>
      <c r="BB41" s="40"/>
      <c r="BC41" s="40"/>
      <c r="BD41" s="41"/>
      <c r="BE41" s="40"/>
      <c r="BF41" s="40"/>
      <c r="BG41" s="40"/>
      <c r="BH41" s="43"/>
      <c r="BI41" s="43"/>
      <c r="BJ41" s="41"/>
      <c r="BK41" s="40"/>
      <c r="BL41" s="40"/>
      <c r="BM41" s="40"/>
      <c r="BN41" s="43"/>
      <c r="BO41" s="42"/>
      <c r="BP41" s="41"/>
      <c r="BQ41" s="40"/>
      <c r="BR41" s="40"/>
      <c r="BS41" s="40"/>
      <c r="BT41" s="43"/>
      <c r="BU41" s="43"/>
      <c r="BV41" s="41"/>
      <c r="BW41" s="40"/>
      <c r="BX41" s="40"/>
      <c r="BY41" s="40"/>
      <c r="BZ41" s="43"/>
      <c r="CA41" s="43"/>
      <c r="CB41" s="41"/>
      <c r="CC41" s="40"/>
      <c r="CD41" s="40"/>
      <c r="CE41" s="40"/>
      <c r="CF41" s="43"/>
      <c r="CG41" s="42"/>
      <c r="CH41" s="41"/>
      <c r="CI41" s="40"/>
      <c r="CJ41" s="40"/>
      <c r="CK41" s="40"/>
      <c r="CL41" s="43"/>
      <c r="CM41" s="42"/>
      <c r="CN41" s="41"/>
      <c r="CO41" s="40"/>
      <c r="CP41" s="40"/>
      <c r="CQ41" s="40"/>
      <c r="CR41" s="43"/>
      <c r="CS41" s="42"/>
      <c r="CT41" s="41"/>
      <c r="CU41" s="40"/>
      <c r="CV41" s="40"/>
      <c r="CW41" s="40"/>
      <c r="CX41" s="43"/>
      <c r="CY41" s="42"/>
      <c r="CZ41" s="41"/>
      <c r="DA41" s="40"/>
      <c r="DB41" s="40"/>
      <c r="DC41" s="40"/>
      <c r="DD41" s="43"/>
      <c r="DE41" s="42"/>
      <c r="DF41" s="41"/>
      <c r="DG41" s="40"/>
      <c r="DH41" s="40"/>
      <c r="DI41" s="40"/>
      <c r="DJ41" s="43"/>
      <c r="DK41" s="42"/>
      <c r="DL41" s="41"/>
      <c r="DM41" s="40"/>
      <c r="DN41" s="40"/>
      <c r="DO41" s="40"/>
      <c r="DP41" s="43"/>
      <c r="DQ41" s="43"/>
      <c r="DR41" s="41"/>
      <c r="DS41" s="40"/>
      <c r="DT41" s="40"/>
      <c r="DU41" s="40"/>
      <c r="DV41" s="43"/>
      <c r="DW41" s="43"/>
      <c r="DX41" s="41"/>
      <c r="DY41" s="40"/>
      <c r="DZ41" s="40"/>
      <c r="EA41" s="40"/>
      <c r="EB41" s="43"/>
      <c r="EC41" s="42"/>
      <c r="ED41" s="41"/>
      <c r="EE41" s="40"/>
      <c r="EF41" s="40"/>
      <c r="EG41" s="40"/>
      <c r="EH41" s="43"/>
      <c r="EI41" s="42"/>
      <c r="EJ41" s="41"/>
      <c r="EK41" s="40"/>
      <c r="EL41" s="40"/>
      <c r="EM41" s="40"/>
      <c r="EN41" s="43"/>
      <c r="EO41" s="43"/>
      <c r="EP41" s="41"/>
      <c r="EQ41" s="40"/>
      <c r="ER41" s="40"/>
      <c r="ES41" s="40"/>
      <c r="ET41" s="43"/>
      <c r="EU41" s="43"/>
      <c r="EV41" s="44" t="str">
        <f t="shared" ca="1" si="0"/>
        <v/>
      </c>
      <c r="EW41" s="45" t="str">
        <f t="shared" ca="1" si="1"/>
        <v/>
      </c>
      <c r="EX41" s="46" t="str">
        <f t="shared" ca="1" si="2"/>
        <v/>
      </c>
      <c r="EY41" s="46" t="str">
        <f t="shared" ca="1" si="3"/>
        <v/>
      </c>
      <c r="EZ41" s="47" t="str">
        <f t="shared" ca="1" si="4"/>
        <v/>
      </c>
      <c r="FA41" s="32" t="str">
        <f t="shared" ca="1" si="5"/>
        <v/>
      </c>
      <c r="FB41" s="48"/>
      <c r="FC41" s="49"/>
      <c r="FD41" s="1"/>
    </row>
    <row r="42" spans="1:160" ht="15.75" customHeight="1" x14ac:dyDescent="0.3">
      <c r="A42" s="1"/>
      <c r="B42" s="35">
        <f ca="1">IF(INDIRECT("ข้อมูลนักเรียน!B42")="","",INDIRECT("ข้อมูลนักเรียน!B42"))</f>
        <v>35</v>
      </c>
      <c r="C42" s="36" t="str">
        <f ca="1">IF(INDIRECT("ข้อมูลนักเรียน!C42")="","",INDIRECT("ข้อมูลนักเรียน!C42"))</f>
        <v/>
      </c>
      <c r="D42" s="552" t="str">
        <f ca="1">IF(C42="","",INDIRECT("ข้อมูลนักเรียน!D42") &amp;INDIRECT("ข้อมูลนักเรียน!E42") &amp; "  " &amp; INDIRECT("ข้อมูลนักเรียน!F42"))</f>
        <v/>
      </c>
      <c r="E42" s="553"/>
      <c r="F42" s="37"/>
      <c r="G42" s="38" t="str">
        <f ca="1">IF(C42="","",IF(INDIRECT("ข้อมูลนักเรียน!H42")="","",INDIRECT("ข้อมูลนักเรียน!H42")))</f>
        <v/>
      </c>
      <c r="H42" s="39"/>
      <c r="I42" s="40"/>
      <c r="J42" s="40"/>
      <c r="K42" s="40"/>
      <c r="L42" s="40"/>
      <c r="M42" s="40"/>
      <c r="N42" s="41"/>
      <c r="O42" s="40"/>
      <c r="P42" s="40"/>
      <c r="Q42" s="40"/>
      <c r="R42" s="40"/>
      <c r="S42" s="40"/>
      <c r="T42" s="41"/>
      <c r="U42" s="40"/>
      <c r="V42" s="40"/>
      <c r="W42" s="40"/>
      <c r="X42" s="40"/>
      <c r="Y42" s="40"/>
      <c r="Z42" s="41"/>
      <c r="AA42" s="40"/>
      <c r="AB42" s="40"/>
      <c r="AC42" s="40"/>
      <c r="AD42" s="40"/>
      <c r="AE42" s="42"/>
      <c r="AF42" s="41"/>
      <c r="AG42" s="40"/>
      <c r="AH42" s="40"/>
      <c r="AI42" s="40"/>
      <c r="AJ42" s="43"/>
      <c r="AK42" s="42"/>
      <c r="AL42" s="41"/>
      <c r="AM42" s="40"/>
      <c r="AN42" s="40"/>
      <c r="AO42" s="40"/>
      <c r="AP42" s="43"/>
      <c r="AQ42" s="43"/>
      <c r="AR42" s="41"/>
      <c r="AS42" s="40"/>
      <c r="AT42" s="40"/>
      <c r="AU42" s="40"/>
      <c r="AV42" s="43"/>
      <c r="AW42" s="43"/>
      <c r="AX42" s="41"/>
      <c r="AY42" s="40"/>
      <c r="AZ42" s="40"/>
      <c r="BA42" s="40"/>
      <c r="BB42" s="40"/>
      <c r="BC42" s="40"/>
      <c r="BD42" s="41"/>
      <c r="BE42" s="40"/>
      <c r="BF42" s="40"/>
      <c r="BG42" s="40"/>
      <c r="BH42" s="43"/>
      <c r="BI42" s="43"/>
      <c r="BJ42" s="41"/>
      <c r="BK42" s="40"/>
      <c r="BL42" s="40"/>
      <c r="BM42" s="40"/>
      <c r="BN42" s="43"/>
      <c r="BO42" s="42"/>
      <c r="BP42" s="41"/>
      <c r="BQ42" s="40"/>
      <c r="BR42" s="40"/>
      <c r="BS42" s="40"/>
      <c r="BT42" s="43"/>
      <c r="BU42" s="43"/>
      <c r="BV42" s="41"/>
      <c r="BW42" s="40"/>
      <c r="BX42" s="40"/>
      <c r="BY42" s="40"/>
      <c r="BZ42" s="43"/>
      <c r="CA42" s="43"/>
      <c r="CB42" s="41"/>
      <c r="CC42" s="40"/>
      <c r="CD42" s="40"/>
      <c r="CE42" s="40"/>
      <c r="CF42" s="43"/>
      <c r="CG42" s="42"/>
      <c r="CH42" s="41"/>
      <c r="CI42" s="40"/>
      <c r="CJ42" s="40"/>
      <c r="CK42" s="40"/>
      <c r="CL42" s="43"/>
      <c r="CM42" s="42"/>
      <c r="CN42" s="41"/>
      <c r="CO42" s="40"/>
      <c r="CP42" s="40"/>
      <c r="CQ42" s="40"/>
      <c r="CR42" s="43"/>
      <c r="CS42" s="42"/>
      <c r="CT42" s="41"/>
      <c r="CU42" s="40"/>
      <c r="CV42" s="40"/>
      <c r="CW42" s="40"/>
      <c r="CX42" s="43"/>
      <c r="CY42" s="42"/>
      <c r="CZ42" s="41"/>
      <c r="DA42" s="40"/>
      <c r="DB42" s="40"/>
      <c r="DC42" s="40"/>
      <c r="DD42" s="43"/>
      <c r="DE42" s="42"/>
      <c r="DF42" s="41"/>
      <c r="DG42" s="40"/>
      <c r="DH42" s="40"/>
      <c r="DI42" s="40"/>
      <c r="DJ42" s="43"/>
      <c r="DK42" s="42"/>
      <c r="DL42" s="41"/>
      <c r="DM42" s="40"/>
      <c r="DN42" s="40"/>
      <c r="DO42" s="40"/>
      <c r="DP42" s="43"/>
      <c r="DQ42" s="43"/>
      <c r="DR42" s="41"/>
      <c r="DS42" s="40"/>
      <c r="DT42" s="40"/>
      <c r="DU42" s="40"/>
      <c r="DV42" s="43"/>
      <c r="DW42" s="43"/>
      <c r="DX42" s="41"/>
      <c r="DY42" s="40"/>
      <c r="DZ42" s="40"/>
      <c r="EA42" s="40"/>
      <c r="EB42" s="43"/>
      <c r="EC42" s="42"/>
      <c r="ED42" s="41"/>
      <c r="EE42" s="40"/>
      <c r="EF42" s="40"/>
      <c r="EG42" s="40"/>
      <c r="EH42" s="43"/>
      <c r="EI42" s="42"/>
      <c r="EJ42" s="41"/>
      <c r="EK42" s="40"/>
      <c r="EL42" s="40"/>
      <c r="EM42" s="40"/>
      <c r="EN42" s="43"/>
      <c r="EO42" s="43"/>
      <c r="EP42" s="41"/>
      <c r="EQ42" s="40"/>
      <c r="ER42" s="40"/>
      <c r="ES42" s="40"/>
      <c r="ET42" s="43"/>
      <c r="EU42" s="43"/>
      <c r="EV42" s="44" t="str">
        <f t="shared" ca="1" si="0"/>
        <v/>
      </c>
      <c r="EW42" s="45" t="str">
        <f t="shared" ca="1" si="1"/>
        <v/>
      </c>
      <c r="EX42" s="46" t="str">
        <f t="shared" ca="1" si="2"/>
        <v/>
      </c>
      <c r="EY42" s="46" t="str">
        <f t="shared" ca="1" si="3"/>
        <v/>
      </c>
      <c r="EZ42" s="47" t="str">
        <f t="shared" ca="1" si="4"/>
        <v/>
      </c>
      <c r="FA42" s="32" t="str">
        <f t="shared" ca="1" si="5"/>
        <v/>
      </c>
      <c r="FB42" s="48"/>
      <c r="FC42" s="49"/>
      <c r="FD42" s="1"/>
    </row>
    <row r="43" spans="1:160" ht="15.75" customHeight="1" x14ac:dyDescent="0.3">
      <c r="A43" s="1"/>
      <c r="B43" s="35">
        <f ca="1">IF(INDIRECT("ข้อมูลนักเรียน!B43")="","",INDIRECT("ข้อมูลนักเรียน!B43"))</f>
        <v>36</v>
      </c>
      <c r="C43" s="36" t="str">
        <f ca="1">IF(INDIRECT("ข้อมูลนักเรียน!C43")="","",INDIRECT("ข้อมูลนักเรียน!C43"))</f>
        <v/>
      </c>
      <c r="D43" s="552" t="str">
        <f ca="1">IF(C43="","",INDIRECT("ข้อมูลนักเรียน!D43") &amp;INDIRECT("ข้อมูลนักเรียน!E43") &amp; "  " &amp; INDIRECT("ข้อมูลนักเรียน!F43"))</f>
        <v/>
      </c>
      <c r="E43" s="553"/>
      <c r="F43" s="37"/>
      <c r="G43" s="38" t="str">
        <f ca="1">IF(C43="","",IF(INDIRECT("ข้อมูลนักเรียน!H43")="","",INDIRECT("ข้อมูลนักเรียน!H43")))</f>
        <v/>
      </c>
      <c r="H43" s="39"/>
      <c r="I43" s="40"/>
      <c r="J43" s="40"/>
      <c r="K43" s="40"/>
      <c r="L43" s="40"/>
      <c r="M43" s="40"/>
      <c r="N43" s="41"/>
      <c r="O43" s="40"/>
      <c r="P43" s="40"/>
      <c r="Q43" s="40"/>
      <c r="R43" s="40"/>
      <c r="S43" s="40"/>
      <c r="T43" s="41"/>
      <c r="U43" s="40"/>
      <c r="V43" s="40"/>
      <c r="W43" s="40"/>
      <c r="X43" s="40"/>
      <c r="Y43" s="40"/>
      <c r="Z43" s="41"/>
      <c r="AA43" s="40"/>
      <c r="AB43" s="40"/>
      <c r="AC43" s="40"/>
      <c r="AD43" s="40"/>
      <c r="AE43" s="42"/>
      <c r="AF43" s="41"/>
      <c r="AG43" s="40"/>
      <c r="AH43" s="40"/>
      <c r="AI43" s="40"/>
      <c r="AJ43" s="43"/>
      <c r="AK43" s="42"/>
      <c r="AL43" s="41"/>
      <c r="AM43" s="40"/>
      <c r="AN43" s="40"/>
      <c r="AO43" s="40"/>
      <c r="AP43" s="43"/>
      <c r="AQ43" s="43"/>
      <c r="AR43" s="41"/>
      <c r="AS43" s="40"/>
      <c r="AT43" s="40"/>
      <c r="AU43" s="40"/>
      <c r="AV43" s="43"/>
      <c r="AW43" s="43"/>
      <c r="AX43" s="41"/>
      <c r="AY43" s="40"/>
      <c r="AZ43" s="40"/>
      <c r="BA43" s="40"/>
      <c r="BB43" s="40"/>
      <c r="BC43" s="40"/>
      <c r="BD43" s="41"/>
      <c r="BE43" s="40"/>
      <c r="BF43" s="40"/>
      <c r="BG43" s="40"/>
      <c r="BH43" s="43"/>
      <c r="BI43" s="43"/>
      <c r="BJ43" s="41"/>
      <c r="BK43" s="40"/>
      <c r="BL43" s="40"/>
      <c r="BM43" s="40"/>
      <c r="BN43" s="43"/>
      <c r="BO43" s="42"/>
      <c r="BP43" s="41"/>
      <c r="BQ43" s="40"/>
      <c r="BR43" s="40"/>
      <c r="BS43" s="40"/>
      <c r="BT43" s="43"/>
      <c r="BU43" s="43"/>
      <c r="BV43" s="41"/>
      <c r="BW43" s="40"/>
      <c r="BX43" s="40"/>
      <c r="BY43" s="40"/>
      <c r="BZ43" s="43"/>
      <c r="CA43" s="43"/>
      <c r="CB43" s="41"/>
      <c r="CC43" s="40"/>
      <c r="CD43" s="40"/>
      <c r="CE43" s="40"/>
      <c r="CF43" s="43"/>
      <c r="CG43" s="42"/>
      <c r="CH43" s="41"/>
      <c r="CI43" s="40"/>
      <c r="CJ43" s="40"/>
      <c r="CK43" s="40"/>
      <c r="CL43" s="43"/>
      <c r="CM43" s="42"/>
      <c r="CN43" s="41"/>
      <c r="CO43" s="40"/>
      <c r="CP43" s="40"/>
      <c r="CQ43" s="40"/>
      <c r="CR43" s="43"/>
      <c r="CS43" s="42"/>
      <c r="CT43" s="41"/>
      <c r="CU43" s="40"/>
      <c r="CV43" s="40"/>
      <c r="CW43" s="40"/>
      <c r="CX43" s="43"/>
      <c r="CY43" s="42"/>
      <c r="CZ43" s="41"/>
      <c r="DA43" s="40"/>
      <c r="DB43" s="40"/>
      <c r="DC43" s="40"/>
      <c r="DD43" s="43"/>
      <c r="DE43" s="42"/>
      <c r="DF43" s="41"/>
      <c r="DG43" s="40"/>
      <c r="DH43" s="40"/>
      <c r="DI43" s="40"/>
      <c r="DJ43" s="43"/>
      <c r="DK43" s="42"/>
      <c r="DL43" s="41"/>
      <c r="DM43" s="40"/>
      <c r="DN43" s="40"/>
      <c r="DO43" s="40"/>
      <c r="DP43" s="43"/>
      <c r="DQ43" s="43"/>
      <c r="DR43" s="41"/>
      <c r="DS43" s="40"/>
      <c r="DT43" s="40"/>
      <c r="DU43" s="40"/>
      <c r="DV43" s="43"/>
      <c r="DW43" s="43"/>
      <c r="DX43" s="41"/>
      <c r="DY43" s="40"/>
      <c r="DZ43" s="40"/>
      <c r="EA43" s="40"/>
      <c r="EB43" s="43"/>
      <c r="EC43" s="42"/>
      <c r="ED43" s="41"/>
      <c r="EE43" s="40"/>
      <c r="EF43" s="40"/>
      <c r="EG43" s="40"/>
      <c r="EH43" s="43"/>
      <c r="EI43" s="42"/>
      <c r="EJ43" s="41"/>
      <c r="EK43" s="40"/>
      <c r="EL43" s="40"/>
      <c r="EM43" s="40"/>
      <c r="EN43" s="43"/>
      <c r="EO43" s="43"/>
      <c r="EP43" s="41"/>
      <c r="EQ43" s="40"/>
      <c r="ER43" s="40"/>
      <c r="ES43" s="40"/>
      <c r="ET43" s="43"/>
      <c r="EU43" s="43"/>
      <c r="EV43" s="44" t="str">
        <f t="shared" ca="1" si="0"/>
        <v/>
      </c>
      <c r="EW43" s="45" t="str">
        <f t="shared" ca="1" si="1"/>
        <v/>
      </c>
      <c r="EX43" s="46" t="str">
        <f t="shared" ca="1" si="2"/>
        <v/>
      </c>
      <c r="EY43" s="46" t="str">
        <f t="shared" ca="1" si="3"/>
        <v/>
      </c>
      <c r="EZ43" s="47" t="str">
        <f t="shared" ca="1" si="4"/>
        <v/>
      </c>
      <c r="FA43" s="32" t="str">
        <f t="shared" ca="1" si="5"/>
        <v/>
      </c>
      <c r="FB43" s="48"/>
      <c r="FC43" s="49"/>
      <c r="FD43" s="1"/>
    </row>
    <row r="44" spans="1:160" ht="15.75" customHeight="1" x14ac:dyDescent="0.3">
      <c r="A44" s="1"/>
      <c r="B44" s="35">
        <f ca="1">IF(INDIRECT("ข้อมูลนักเรียน!B44")="","",INDIRECT("ข้อมูลนักเรียน!B44"))</f>
        <v>37</v>
      </c>
      <c r="C44" s="36" t="str">
        <f ca="1">IF(INDIRECT("ข้อมูลนักเรียน!C44")="","",INDIRECT("ข้อมูลนักเรียน!C44"))</f>
        <v/>
      </c>
      <c r="D44" s="552" t="str">
        <f ca="1">IF(C44="","",INDIRECT("ข้อมูลนักเรียน!D44") &amp;INDIRECT("ข้อมูลนักเรียน!E44") &amp; "  " &amp; INDIRECT("ข้อมูลนักเรียน!F44"))</f>
        <v/>
      </c>
      <c r="E44" s="553"/>
      <c r="F44" s="37"/>
      <c r="G44" s="38" t="str">
        <f ca="1">IF(C44="","",IF(INDIRECT("ข้อมูลนักเรียน!H44")="","",INDIRECT("ข้อมูลนักเรียน!H44")))</f>
        <v/>
      </c>
      <c r="H44" s="39"/>
      <c r="I44" s="40"/>
      <c r="J44" s="40"/>
      <c r="K44" s="40"/>
      <c r="L44" s="40"/>
      <c r="M44" s="40"/>
      <c r="N44" s="41"/>
      <c r="O44" s="40"/>
      <c r="P44" s="40"/>
      <c r="Q44" s="40"/>
      <c r="R44" s="40"/>
      <c r="S44" s="40"/>
      <c r="T44" s="41"/>
      <c r="U44" s="40"/>
      <c r="V44" s="40"/>
      <c r="W44" s="40"/>
      <c r="X44" s="40"/>
      <c r="Y44" s="40"/>
      <c r="Z44" s="41"/>
      <c r="AA44" s="40"/>
      <c r="AB44" s="40"/>
      <c r="AC44" s="40"/>
      <c r="AD44" s="40"/>
      <c r="AE44" s="42"/>
      <c r="AF44" s="41"/>
      <c r="AG44" s="40"/>
      <c r="AH44" s="40"/>
      <c r="AI44" s="40"/>
      <c r="AJ44" s="43"/>
      <c r="AK44" s="42"/>
      <c r="AL44" s="41"/>
      <c r="AM44" s="40"/>
      <c r="AN44" s="40"/>
      <c r="AO44" s="40"/>
      <c r="AP44" s="43"/>
      <c r="AQ44" s="43"/>
      <c r="AR44" s="41"/>
      <c r="AS44" s="40"/>
      <c r="AT44" s="40"/>
      <c r="AU44" s="40"/>
      <c r="AV44" s="43"/>
      <c r="AW44" s="43"/>
      <c r="AX44" s="41"/>
      <c r="AY44" s="40"/>
      <c r="AZ44" s="40"/>
      <c r="BA44" s="40"/>
      <c r="BB44" s="40"/>
      <c r="BC44" s="40"/>
      <c r="BD44" s="41"/>
      <c r="BE44" s="40"/>
      <c r="BF44" s="40"/>
      <c r="BG44" s="40"/>
      <c r="BH44" s="43"/>
      <c r="BI44" s="43"/>
      <c r="BJ44" s="41"/>
      <c r="BK44" s="40"/>
      <c r="BL44" s="40"/>
      <c r="BM44" s="40"/>
      <c r="BN44" s="43"/>
      <c r="BO44" s="42"/>
      <c r="BP44" s="41"/>
      <c r="BQ44" s="40"/>
      <c r="BR44" s="40"/>
      <c r="BS44" s="40"/>
      <c r="BT44" s="43"/>
      <c r="BU44" s="43"/>
      <c r="BV44" s="41"/>
      <c r="BW44" s="40"/>
      <c r="BX44" s="40"/>
      <c r="BY44" s="40"/>
      <c r="BZ44" s="43"/>
      <c r="CA44" s="43"/>
      <c r="CB44" s="41"/>
      <c r="CC44" s="40"/>
      <c r="CD44" s="40"/>
      <c r="CE44" s="40"/>
      <c r="CF44" s="43"/>
      <c r="CG44" s="42"/>
      <c r="CH44" s="41"/>
      <c r="CI44" s="40"/>
      <c r="CJ44" s="40"/>
      <c r="CK44" s="40"/>
      <c r="CL44" s="43"/>
      <c r="CM44" s="42"/>
      <c r="CN44" s="41"/>
      <c r="CO44" s="40"/>
      <c r="CP44" s="40"/>
      <c r="CQ44" s="40"/>
      <c r="CR44" s="43"/>
      <c r="CS44" s="42"/>
      <c r="CT44" s="41"/>
      <c r="CU44" s="40"/>
      <c r="CV44" s="40"/>
      <c r="CW44" s="40"/>
      <c r="CX44" s="43"/>
      <c r="CY44" s="42"/>
      <c r="CZ44" s="41"/>
      <c r="DA44" s="40"/>
      <c r="DB44" s="40"/>
      <c r="DC44" s="40"/>
      <c r="DD44" s="43"/>
      <c r="DE44" s="42"/>
      <c r="DF44" s="41"/>
      <c r="DG44" s="40"/>
      <c r="DH44" s="40"/>
      <c r="DI44" s="40"/>
      <c r="DJ44" s="43"/>
      <c r="DK44" s="42"/>
      <c r="DL44" s="41"/>
      <c r="DM44" s="40"/>
      <c r="DN44" s="40"/>
      <c r="DO44" s="40"/>
      <c r="DP44" s="43"/>
      <c r="DQ44" s="43"/>
      <c r="DR44" s="41"/>
      <c r="DS44" s="40"/>
      <c r="DT44" s="40"/>
      <c r="DU44" s="40"/>
      <c r="DV44" s="43"/>
      <c r="DW44" s="43"/>
      <c r="DX44" s="41"/>
      <c r="DY44" s="40"/>
      <c r="DZ44" s="40"/>
      <c r="EA44" s="40"/>
      <c r="EB44" s="43"/>
      <c r="EC44" s="42"/>
      <c r="ED44" s="41"/>
      <c r="EE44" s="40"/>
      <c r="EF44" s="40"/>
      <c r="EG44" s="40"/>
      <c r="EH44" s="43"/>
      <c r="EI44" s="42"/>
      <c r="EJ44" s="41"/>
      <c r="EK44" s="40"/>
      <c r="EL44" s="40"/>
      <c r="EM44" s="40"/>
      <c r="EN44" s="43"/>
      <c r="EO44" s="43"/>
      <c r="EP44" s="41"/>
      <c r="EQ44" s="40"/>
      <c r="ER44" s="40"/>
      <c r="ES44" s="40"/>
      <c r="ET44" s="43"/>
      <c r="EU44" s="43"/>
      <c r="EV44" s="44" t="str">
        <f t="shared" ca="1" si="0"/>
        <v/>
      </c>
      <c r="EW44" s="45" t="str">
        <f t="shared" ca="1" si="1"/>
        <v/>
      </c>
      <c r="EX44" s="46" t="str">
        <f t="shared" ca="1" si="2"/>
        <v/>
      </c>
      <c r="EY44" s="46" t="str">
        <f t="shared" ca="1" si="3"/>
        <v/>
      </c>
      <c r="EZ44" s="47" t="str">
        <f t="shared" ca="1" si="4"/>
        <v/>
      </c>
      <c r="FA44" s="32" t="str">
        <f t="shared" ca="1" si="5"/>
        <v/>
      </c>
      <c r="FB44" s="48"/>
      <c r="FC44" s="49"/>
      <c r="FD44" s="1"/>
    </row>
    <row r="45" spans="1:160" ht="15.75" customHeight="1" x14ac:dyDescent="0.3">
      <c r="A45" s="1"/>
      <c r="B45" s="35">
        <f ca="1">IF(INDIRECT("ข้อมูลนักเรียน!B45")="","",INDIRECT("ข้อมูลนักเรียน!B45"))</f>
        <v>38</v>
      </c>
      <c r="C45" s="36" t="str">
        <f ca="1">IF(INDIRECT("ข้อมูลนักเรียน!C45")="","",INDIRECT("ข้อมูลนักเรียน!C45"))</f>
        <v/>
      </c>
      <c r="D45" s="552" t="str">
        <f ca="1">IF(C45="","",INDIRECT("ข้อมูลนักเรียน!D45") &amp;INDIRECT("ข้อมูลนักเรียน!E45") &amp; "  " &amp; INDIRECT("ข้อมูลนักเรียน!F45"))</f>
        <v/>
      </c>
      <c r="E45" s="553"/>
      <c r="F45" s="37"/>
      <c r="G45" s="38" t="str">
        <f ca="1">IF(C45="","",IF(INDIRECT("ข้อมูลนักเรียน!H45")="","",INDIRECT("ข้อมูลนักเรียน!H45")))</f>
        <v/>
      </c>
      <c r="H45" s="39"/>
      <c r="I45" s="40"/>
      <c r="J45" s="40"/>
      <c r="K45" s="40"/>
      <c r="L45" s="40"/>
      <c r="M45" s="40"/>
      <c r="N45" s="41"/>
      <c r="O45" s="40"/>
      <c r="P45" s="40"/>
      <c r="Q45" s="40"/>
      <c r="R45" s="40"/>
      <c r="S45" s="40"/>
      <c r="T45" s="41"/>
      <c r="U45" s="40"/>
      <c r="V45" s="40"/>
      <c r="W45" s="40"/>
      <c r="X45" s="40"/>
      <c r="Y45" s="40"/>
      <c r="Z45" s="41"/>
      <c r="AA45" s="40"/>
      <c r="AB45" s="40"/>
      <c r="AC45" s="40"/>
      <c r="AD45" s="40"/>
      <c r="AE45" s="42"/>
      <c r="AF45" s="41"/>
      <c r="AG45" s="40"/>
      <c r="AH45" s="40"/>
      <c r="AI45" s="40"/>
      <c r="AJ45" s="43"/>
      <c r="AK45" s="42"/>
      <c r="AL45" s="41"/>
      <c r="AM45" s="40"/>
      <c r="AN45" s="40"/>
      <c r="AO45" s="40"/>
      <c r="AP45" s="43"/>
      <c r="AQ45" s="43"/>
      <c r="AR45" s="41"/>
      <c r="AS45" s="40"/>
      <c r="AT45" s="40"/>
      <c r="AU45" s="40"/>
      <c r="AV45" s="43"/>
      <c r="AW45" s="43"/>
      <c r="AX45" s="41"/>
      <c r="AY45" s="40"/>
      <c r="AZ45" s="40"/>
      <c r="BA45" s="40"/>
      <c r="BB45" s="40"/>
      <c r="BC45" s="40"/>
      <c r="BD45" s="41"/>
      <c r="BE45" s="40"/>
      <c r="BF45" s="40"/>
      <c r="BG45" s="40"/>
      <c r="BH45" s="43"/>
      <c r="BI45" s="43"/>
      <c r="BJ45" s="41"/>
      <c r="BK45" s="40"/>
      <c r="BL45" s="40"/>
      <c r="BM45" s="40"/>
      <c r="BN45" s="43"/>
      <c r="BO45" s="42"/>
      <c r="BP45" s="41"/>
      <c r="BQ45" s="40"/>
      <c r="BR45" s="40"/>
      <c r="BS45" s="40"/>
      <c r="BT45" s="43"/>
      <c r="BU45" s="43"/>
      <c r="BV45" s="41"/>
      <c r="BW45" s="40"/>
      <c r="BX45" s="40"/>
      <c r="BY45" s="40"/>
      <c r="BZ45" s="43"/>
      <c r="CA45" s="43"/>
      <c r="CB45" s="41"/>
      <c r="CC45" s="40"/>
      <c r="CD45" s="40"/>
      <c r="CE45" s="40"/>
      <c r="CF45" s="43"/>
      <c r="CG45" s="42"/>
      <c r="CH45" s="41"/>
      <c r="CI45" s="40"/>
      <c r="CJ45" s="40"/>
      <c r="CK45" s="40"/>
      <c r="CL45" s="43"/>
      <c r="CM45" s="42"/>
      <c r="CN45" s="41"/>
      <c r="CO45" s="40"/>
      <c r="CP45" s="40"/>
      <c r="CQ45" s="40"/>
      <c r="CR45" s="43"/>
      <c r="CS45" s="42"/>
      <c r="CT45" s="41"/>
      <c r="CU45" s="40"/>
      <c r="CV45" s="40"/>
      <c r="CW45" s="40"/>
      <c r="CX45" s="43"/>
      <c r="CY45" s="42"/>
      <c r="CZ45" s="41"/>
      <c r="DA45" s="40"/>
      <c r="DB45" s="40"/>
      <c r="DC45" s="40"/>
      <c r="DD45" s="43"/>
      <c r="DE45" s="42"/>
      <c r="DF45" s="41"/>
      <c r="DG45" s="40"/>
      <c r="DH45" s="40"/>
      <c r="DI45" s="40"/>
      <c r="DJ45" s="43"/>
      <c r="DK45" s="42"/>
      <c r="DL45" s="41"/>
      <c r="DM45" s="40"/>
      <c r="DN45" s="40"/>
      <c r="DO45" s="40"/>
      <c r="DP45" s="43"/>
      <c r="DQ45" s="43"/>
      <c r="DR45" s="41"/>
      <c r="DS45" s="40"/>
      <c r="DT45" s="40"/>
      <c r="DU45" s="40"/>
      <c r="DV45" s="43"/>
      <c r="DW45" s="43"/>
      <c r="DX45" s="41"/>
      <c r="DY45" s="40"/>
      <c r="DZ45" s="40"/>
      <c r="EA45" s="40"/>
      <c r="EB45" s="43"/>
      <c r="EC45" s="42"/>
      <c r="ED45" s="41"/>
      <c r="EE45" s="40"/>
      <c r="EF45" s="40"/>
      <c r="EG45" s="40"/>
      <c r="EH45" s="43"/>
      <c r="EI45" s="42"/>
      <c r="EJ45" s="41"/>
      <c r="EK45" s="40"/>
      <c r="EL45" s="40"/>
      <c r="EM45" s="40"/>
      <c r="EN45" s="43"/>
      <c r="EO45" s="43"/>
      <c r="EP45" s="41"/>
      <c r="EQ45" s="40"/>
      <c r="ER45" s="40"/>
      <c r="ES45" s="40"/>
      <c r="ET45" s="43"/>
      <c r="EU45" s="43"/>
      <c r="EV45" s="44" t="str">
        <f t="shared" ca="1" si="0"/>
        <v/>
      </c>
      <c r="EW45" s="45" t="str">
        <f t="shared" ca="1" si="1"/>
        <v/>
      </c>
      <c r="EX45" s="46" t="str">
        <f t="shared" ca="1" si="2"/>
        <v/>
      </c>
      <c r="EY45" s="46" t="str">
        <f t="shared" ca="1" si="3"/>
        <v/>
      </c>
      <c r="EZ45" s="47" t="str">
        <f t="shared" ca="1" si="4"/>
        <v/>
      </c>
      <c r="FA45" s="32" t="str">
        <f t="shared" ca="1" si="5"/>
        <v/>
      </c>
      <c r="FB45" s="48"/>
      <c r="FC45" s="49"/>
      <c r="FD45" s="1"/>
    </row>
    <row r="46" spans="1:160" ht="15.75" customHeight="1" x14ac:dyDescent="0.3">
      <c r="A46" s="1"/>
      <c r="B46" s="35">
        <f ca="1">IF(INDIRECT("ข้อมูลนักเรียน!B46")="","",INDIRECT("ข้อมูลนักเรียน!B46"))</f>
        <v>39</v>
      </c>
      <c r="C46" s="36" t="str">
        <f ca="1">IF(INDIRECT("ข้อมูลนักเรียน!C46")="","",INDIRECT("ข้อมูลนักเรียน!C46"))</f>
        <v/>
      </c>
      <c r="D46" s="552" t="str">
        <f ca="1">IF(C46="","",INDIRECT("ข้อมูลนักเรียน!D46") &amp;INDIRECT("ข้อมูลนักเรียน!E46") &amp; "  " &amp; INDIRECT("ข้อมูลนักเรียน!F46"))</f>
        <v/>
      </c>
      <c r="E46" s="553"/>
      <c r="F46" s="37"/>
      <c r="G46" s="38" t="str">
        <f ca="1">IF(C46="","",IF(INDIRECT("ข้อมูลนักเรียน!H46")="","",INDIRECT("ข้อมูลนักเรียน!H46")))</f>
        <v/>
      </c>
      <c r="H46" s="39"/>
      <c r="I46" s="40"/>
      <c r="J46" s="40"/>
      <c r="K46" s="40"/>
      <c r="L46" s="40"/>
      <c r="M46" s="40"/>
      <c r="N46" s="41"/>
      <c r="O46" s="40"/>
      <c r="P46" s="40"/>
      <c r="Q46" s="40"/>
      <c r="R46" s="40"/>
      <c r="S46" s="40"/>
      <c r="T46" s="41"/>
      <c r="U46" s="40"/>
      <c r="V46" s="40"/>
      <c r="W46" s="40"/>
      <c r="X46" s="40"/>
      <c r="Y46" s="40"/>
      <c r="Z46" s="41"/>
      <c r="AA46" s="40"/>
      <c r="AB46" s="40"/>
      <c r="AC46" s="40"/>
      <c r="AD46" s="40"/>
      <c r="AE46" s="42"/>
      <c r="AF46" s="41"/>
      <c r="AG46" s="40"/>
      <c r="AH46" s="40"/>
      <c r="AI46" s="40"/>
      <c r="AJ46" s="43"/>
      <c r="AK46" s="42"/>
      <c r="AL46" s="41"/>
      <c r="AM46" s="40"/>
      <c r="AN46" s="40"/>
      <c r="AO46" s="40"/>
      <c r="AP46" s="43"/>
      <c r="AQ46" s="43"/>
      <c r="AR46" s="41"/>
      <c r="AS46" s="40"/>
      <c r="AT46" s="40"/>
      <c r="AU46" s="40"/>
      <c r="AV46" s="43"/>
      <c r="AW46" s="43"/>
      <c r="AX46" s="41"/>
      <c r="AY46" s="40"/>
      <c r="AZ46" s="40"/>
      <c r="BA46" s="40"/>
      <c r="BB46" s="40"/>
      <c r="BC46" s="40"/>
      <c r="BD46" s="41"/>
      <c r="BE46" s="40"/>
      <c r="BF46" s="40"/>
      <c r="BG46" s="40"/>
      <c r="BH46" s="43"/>
      <c r="BI46" s="43"/>
      <c r="BJ46" s="41"/>
      <c r="BK46" s="40"/>
      <c r="BL46" s="40"/>
      <c r="BM46" s="40"/>
      <c r="BN46" s="43"/>
      <c r="BO46" s="42"/>
      <c r="BP46" s="41"/>
      <c r="BQ46" s="40"/>
      <c r="BR46" s="40"/>
      <c r="BS46" s="40"/>
      <c r="BT46" s="43"/>
      <c r="BU46" s="43"/>
      <c r="BV46" s="41"/>
      <c r="BW46" s="40"/>
      <c r="BX46" s="40"/>
      <c r="BY46" s="40"/>
      <c r="BZ46" s="43"/>
      <c r="CA46" s="43"/>
      <c r="CB46" s="41"/>
      <c r="CC46" s="40"/>
      <c r="CD46" s="40"/>
      <c r="CE46" s="40"/>
      <c r="CF46" s="43"/>
      <c r="CG46" s="42"/>
      <c r="CH46" s="41"/>
      <c r="CI46" s="40"/>
      <c r="CJ46" s="40"/>
      <c r="CK46" s="40"/>
      <c r="CL46" s="43"/>
      <c r="CM46" s="42"/>
      <c r="CN46" s="41"/>
      <c r="CO46" s="40"/>
      <c r="CP46" s="40"/>
      <c r="CQ46" s="40"/>
      <c r="CR46" s="43"/>
      <c r="CS46" s="42"/>
      <c r="CT46" s="41"/>
      <c r="CU46" s="40"/>
      <c r="CV46" s="40"/>
      <c r="CW46" s="40"/>
      <c r="CX46" s="43"/>
      <c r="CY46" s="42"/>
      <c r="CZ46" s="41"/>
      <c r="DA46" s="40"/>
      <c r="DB46" s="40"/>
      <c r="DC46" s="40"/>
      <c r="DD46" s="43"/>
      <c r="DE46" s="42"/>
      <c r="DF46" s="41"/>
      <c r="DG46" s="40"/>
      <c r="DH46" s="40"/>
      <c r="DI46" s="40"/>
      <c r="DJ46" s="43"/>
      <c r="DK46" s="42"/>
      <c r="DL46" s="41"/>
      <c r="DM46" s="40"/>
      <c r="DN46" s="40"/>
      <c r="DO46" s="40"/>
      <c r="DP46" s="43"/>
      <c r="DQ46" s="43"/>
      <c r="DR46" s="41"/>
      <c r="DS46" s="40"/>
      <c r="DT46" s="40"/>
      <c r="DU46" s="40"/>
      <c r="DV46" s="43"/>
      <c r="DW46" s="43"/>
      <c r="DX46" s="41"/>
      <c r="DY46" s="40"/>
      <c r="DZ46" s="40"/>
      <c r="EA46" s="40"/>
      <c r="EB46" s="43"/>
      <c r="EC46" s="42"/>
      <c r="ED46" s="41"/>
      <c r="EE46" s="40"/>
      <c r="EF46" s="40"/>
      <c r="EG46" s="40"/>
      <c r="EH46" s="43"/>
      <c r="EI46" s="42"/>
      <c r="EJ46" s="41"/>
      <c r="EK46" s="40"/>
      <c r="EL46" s="40"/>
      <c r="EM46" s="40"/>
      <c r="EN46" s="43"/>
      <c r="EO46" s="43"/>
      <c r="EP46" s="41"/>
      <c r="EQ46" s="40"/>
      <c r="ER46" s="40"/>
      <c r="ES46" s="40"/>
      <c r="ET46" s="43"/>
      <c r="EU46" s="43"/>
      <c r="EV46" s="44" t="str">
        <f t="shared" ca="1" si="0"/>
        <v/>
      </c>
      <c r="EW46" s="45" t="str">
        <f t="shared" ca="1" si="1"/>
        <v/>
      </c>
      <c r="EX46" s="46" t="str">
        <f t="shared" ca="1" si="2"/>
        <v/>
      </c>
      <c r="EY46" s="46" t="str">
        <f t="shared" ca="1" si="3"/>
        <v/>
      </c>
      <c r="EZ46" s="47" t="str">
        <f t="shared" ca="1" si="4"/>
        <v/>
      </c>
      <c r="FA46" s="32" t="str">
        <f t="shared" ca="1" si="5"/>
        <v/>
      </c>
      <c r="FB46" s="48"/>
      <c r="FC46" s="49"/>
      <c r="FD46" s="1"/>
    </row>
    <row r="47" spans="1:160" ht="15.75" customHeight="1" x14ac:dyDescent="0.3">
      <c r="A47" s="1"/>
      <c r="B47" s="35">
        <f ca="1">IF(INDIRECT("ข้อมูลนักเรียน!B47")="","",INDIRECT("ข้อมูลนักเรียน!B47"))</f>
        <v>40</v>
      </c>
      <c r="C47" s="36" t="str">
        <f ca="1">IF(INDIRECT("ข้อมูลนักเรียน!C47")="","",INDIRECT("ข้อมูลนักเรียน!C47"))</f>
        <v/>
      </c>
      <c r="D47" s="552" t="str">
        <f ca="1">IF(C47="","",INDIRECT("ข้อมูลนักเรียน!D47") &amp;INDIRECT("ข้อมูลนักเรียน!E47") &amp; "  " &amp; INDIRECT("ข้อมูลนักเรียน!F47"))</f>
        <v/>
      </c>
      <c r="E47" s="553"/>
      <c r="F47" s="37"/>
      <c r="G47" s="38" t="str">
        <f ca="1">IF(C47="","",IF(INDIRECT("ข้อมูลนักเรียน!H47")="","",INDIRECT("ข้อมูลนักเรียน!H47")))</f>
        <v/>
      </c>
      <c r="H47" s="39"/>
      <c r="I47" s="40"/>
      <c r="J47" s="40"/>
      <c r="K47" s="40"/>
      <c r="L47" s="40"/>
      <c r="M47" s="40"/>
      <c r="N47" s="41"/>
      <c r="O47" s="40"/>
      <c r="P47" s="40"/>
      <c r="Q47" s="40"/>
      <c r="R47" s="40"/>
      <c r="S47" s="40"/>
      <c r="T47" s="41"/>
      <c r="U47" s="40"/>
      <c r="V47" s="40"/>
      <c r="W47" s="40"/>
      <c r="X47" s="40"/>
      <c r="Y47" s="40"/>
      <c r="Z47" s="41"/>
      <c r="AA47" s="40"/>
      <c r="AB47" s="40"/>
      <c r="AC47" s="40"/>
      <c r="AD47" s="40"/>
      <c r="AE47" s="42"/>
      <c r="AF47" s="41"/>
      <c r="AG47" s="40"/>
      <c r="AH47" s="40"/>
      <c r="AI47" s="40"/>
      <c r="AJ47" s="43"/>
      <c r="AK47" s="42"/>
      <c r="AL47" s="41"/>
      <c r="AM47" s="40"/>
      <c r="AN47" s="40"/>
      <c r="AO47" s="40"/>
      <c r="AP47" s="43"/>
      <c r="AQ47" s="43"/>
      <c r="AR47" s="41"/>
      <c r="AS47" s="40"/>
      <c r="AT47" s="40"/>
      <c r="AU47" s="40"/>
      <c r="AV47" s="43"/>
      <c r="AW47" s="43"/>
      <c r="AX47" s="41"/>
      <c r="AY47" s="40"/>
      <c r="AZ47" s="40"/>
      <c r="BA47" s="40"/>
      <c r="BB47" s="40"/>
      <c r="BC47" s="40"/>
      <c r="BD47" s="41"/>
      <c r="BE47" s="40"/>
      <c r="BF47" s="40"/>
      <c r="BG47" s="40"/>
      <c r="BH47" s="43"/>
      <c r="BI47" s="43"/>
      <c r="BJ47" s="41"/>
      <c r="BK47" s="40"/>
      <c r="BL47" s="40"/>
      <c r="BM47" s="40"/>
      <c r="BN47" s="43"/>
      <c r="BO47" s="42"/>
      <c r="BP47" s="41"/>
      <c r="BQ47" s="40"/>
      <c r="BR47" s="40"/>
      <c r="BS47" s="40"/>
      <c r="BT47" s="43"/>
      <c r="BU47" s="43"/>
      <c r="BV47" s="41"/>
      <c r="BW47" s="40"/>
      <c r="BX47" s="40"/>
      <c r="BY47" s="40"/>
      <c r="BZ47" s="43"/>
      <c r="CA47" s="43"/>
      <c r="CB47" s="41"/>
      <c r="CC47" s="40"/>
      <c r="CD47" s="40"/>
      <c r="CE47" s="40"/>
      <c r="CF47" s="43"/>
      <c r="CG47" s="42"/>
      <c r="CH47" s="41"/>
      <c r="CI47" s="40"/>
      <c r="CJ47" s="40"/>
      <c r="CK47" s="40"/>
      <c r="CL47" s="43"/>
      <c r="CM47" s="42"/>
      <c r="CN47" s="41"/>
      <c r="CO47" s="40"/>
      <c r="CP47" s="40"/>
      <c r="CQ47" s="40"/>
      <c r="CR47" s="43"/>
      <c r="CS47" s="42"/>
      <c r="CT47" s="41"/>
      <c r="CU47" s="40"/>
      <c r="CV47" s="40"/>
      <c r="CW47" s="40"/>
      <c r="CX47" s="43"/>
      <c r="CY47" s="42"/>
      <c r="CZ47" s="41"/>
      <c r="DA47" s="40"/>
      <c r="DB47" s="40"/>
      <c r="DC47" s="40"/>
      <c r="DD47" s="43"/>
      <c r="DE47" s="42"/>
      <c r="DF47" s="41"/>
      <c r="DG47" s="40"/>
      <c r="DH47" s="40"/>
      <c r="DI47" s="40"/>
      <c r="DJ47" s="43"/>
      <c r="DK47" s="42"/>
      <c r="DL47" s="41"/>
      <c r="DM47" s="40"/>
      <c r="DN47" s="40"/>
      <c r="DO47" s="40"/>
      <c r="DP47" s="43"/>
      <c r="DQ47" s="43"/>
      <c r="DR47" s="41"/>
      <c r="DS47" s="40"/>
      <c r="DT47" s="40"/>
      <c r="DU47" s="40"/>
      <c r="DV47" s="43"/>
      <c r="DW47" s="43"/>
      <c r="DX47" s="41"/>
      <c r="DY47" s="40"/>
      <c r="DZ47" s="40"/>
      <c r="EA47" s="40"/>
      <c r="EB47" s="43"/>
      <c r="EC47" s="42"/>
      <c r="ED47" s="41"/>
      <c r="EE47" s="40"/>
      <c r="EF47" s="40"/>
      <c r="EG47" s="40"/>
      <c r="EH47" s="43"/>
      <c r="EI47" s="42"/>
      <c r="EJ47" s="41"/>
      <c r="EK47" s="40"/>
      <c r="EL47" s="40"/>
      <c r="EM47" s="40"/>
      <c r="EN47" s="43"/>
      <c r="EO47" s="43"/>
      <c r="EP47" s="41"/>
      <c r="EQ47" s="40"/>
      <c r="ER47" s="40"/>
      <c r="ES47" s="40"/>
      <c r="ET47" s="43"/>
      <c r="EU47" s="43"/>
      <c r="EV47" s="44" t="str">
        <f t="shared" ca="1" si="0"/>
        <v/>
      </c>
      <c r="EW47" s="45" t="str">
        <f t="shared" ca="1" si="1"/>
        <v/>
      </c>
      <c r="EX47" s="46" t="str">
        <f t="shared" ca="1" si="2"/>
        <v/>
      </c>
      <c r="EY47" s="46" t="str">
        <f t="shared" ca="1" si="3"/>
        <v/>
      </c>
      <c r="EZ47" s="47" t="str">
        <f t="shared" ca="1" si="4"/>
        <v/>
      </c>
      <c r="FA47" s="32" t="str">
        <f t="shared" ca="1" si="5"/>
        <v/>
      </c>
      <c r="FB47" s="48"/>
      <c r="FC47" s="49"/>
      <c r="FD47" s="1"/>
    </row>
    <row r="48" spans="1:160" ht="15.75" customHeight="1" x14ac:dyDescent="0.3">
      <c r="A48" s="1"/>
      <c r="B48" s="35">
        <f ca="1">IF(INDIRECT("ข้อมูลนักเรียน!B48")="","",INDIRECT("ข้อมูลนักเรียน!B48"))</f>
        <v>41</v>
      </c>
      <c r="C48" s="36" t="str">
        <f ca="1">IF(INDIRECT("ข้อมูลนักเรียน!C48")="","",INDIRECT("ข้อมูลนักเรียน!C48"))</f>
        <v/>
      </c>
      <c r="D48" s="552" t="str">
        <f ca="1">IF(C48="","",INDIRECT("ข้อมูลนักเรียน!D48") &amp;INDIRECT("ข้อมูลนักเรียน!E48") &amp; "  " &amp; INDIRECT("ข้อมูลนักเรียน!F48"))</f>
        <v/>
      </c>
      <c r="E48" s="553"/>
      <c r="F48" s="37"/>
      <c r="G48" s="38" t="str">
        <f ca="1">IF(C48="","",IF(INDIRECT("ข้อมูลนักเรียน!H48")="","",INDIRECT("ข้อมูลนักเรียน!H48")))</f>
        <v/>
      </c>
      <c r="H48" s="39"/>
      <c r="I48" s="40"/>
      <c r="J48" s="40"/>
      <c r="K48" s="40"/>
      <c r="L48" s="40"/>
      <c r="M48" s="40"/>
      <c r="N48" s="41"/>
      <c r="O48" s="40"/>
      <c r="P48" s="40"/>
      <c r="Q48" s="40"/>
      <c r="R48" s="40"/>
      <c r="S48" s="40"/>
      <c r="T48" s="41"/>
      <c r="U48" s="40"/>
      <c r="V48" s="40"/>
      <c r="W48" s="40"/>
      <c r="X48" s="40"/>
      <c r="Y48" s="40"/>
      <c r="Z48" s="41"/>
      <c r="AA48" s="40"/>
      <c r="AB48" s="40"/>
      <c r="AC48" s="40"/>
      <c r="AD48" s="40"/>
      <c r="AE48" s="42"/>
      <c r="AF48" s="41"/>
      <c r="AG48" s="40"/>
      <c r="AH48" s="40"/>
      <c r="AI48" s="40"/>
      <c r="AJ48" s="43"/>
      <c r="AK48" s="42"/>
      <c r="AL48" s="41"/>
      <c r="AM48" s="40"/>
      <c r="AN48" s="40"/>
      <c r="AO48" s="40"/>
      <c r="AP48" s="43"/>
      <c r="AQ48" s="43"/>
      <c r="AR48" s="41"/>
      <c r="AS48" s="40"/>
      <c r="AT48" s="40"/>
      <c r="AU48" s="40"/>
      <c r="AV48" s="43"/>
      <c r="AW48" s="43"/>
      <c r="AX48" s="41"/>
      <c r="AY48" s="40"/>
      <c r="AZ48" s="40"/>
      <c r="BA48" s="40"/>
      <c r="BB48" s="40"/>
      <c r="BC48" s="40"/>
      <c r="BD48" s="41"/>
      <c r="BE48" s="40"/>
      <c r="BF48" s="40"/>
      <c r="BG48" s="40"/>
      <c r="BH48" s="43"/>
      <c r="BI48" s="43"/>
      <c r="BJ48" s="41"/>
      <c r="BK48" s="40"/>
      <c r="BL48" s="40"/>
      <c r="BM48" s="40"/>
      <c r="BN48" s="43"/>
      <c r="BO48" s="42"/>
      <c r="BP48" s="41"/>
      <c r="BQ48" s="40"/>
      <c r="BR48" s="40"/>
      <c r="BS48" s="40"/>
      <c r="BT48" s="43"/>
      <c r="BU48" s="43"/>
      <c r="BV48" s="41"/>
      <c r="BW48" s="40"/>
      <c r="BX48" s="40"/>
      <c r="BY48" s="40"/>
      <c r="BZ48" s="43"/>
      <c r="CA48" s="43"/>
      <c r="CB48" s="41"/>
      <c r="CC48" s="40"/>
      <c r="CD48" s="40"/>
      <c r="CE48" s="40"/>
      <c r="CF48" s="43"/>
      <c r="CG48" s="42"/>
      <c r="CH48" s="41"/>
      <c r="CI48" s="40"/>
      <c r="CJ48" s="40"/>
      <c r="CK48" s="40"/>
      <c r="CL48" s="43"/>
      <c r="CM48" s="42"/>
      <c r="CN48" s="41"/>
      <c r="CO48" s="40"/>
      <c r="CP48" s="40"/>
      <c r="CQ48" s="40"/>
      <c r="CR48" s="43"/>
      <c r="CS48" s="42"/>
      <c r="CT48" s="41"/>
      <c r="CU48" s="40"/>
      <c r="CV48" s="40"/>
      <c r="CW48" s="40"/>
      <c r="CX48" s="43"/>
      <c r="CY48" s="42"/>
      <c r="CZ48" s="41"/>
      <c r="DA48" s="40"/>
      <c r="DB48" s="40"/>
      <c r="DC48" s="40"/>
      <c r="DD48" s="43"/>
      <c r="DE48" s="42"/>
      <c r="DF48" s="41"/>
      <c r="DG48" s="40"/>
      <c r="DH48" s="40"/>
      <c r="DI48" s="40"/>
      <c r="DJ48" s="43"/>
      <c r="DK48" s="42"/>
      <c r="DL48" s="41"/>
      <c r="DM48" s="40"/>
      <c r="DN48" s="40"/>
      <c r="DO48" s="40"/>
      <c r="DP48" s="43"/>
      <c r="DQ48" s="43"/>
      <c r="DR48" s="41"/>
      <c r="DS48" s="40"/>
      <c r="DT48" s="40"/>
      <c r="DU48" s="40"/>
      <c r="DV48" s="43"/>
      <c r="DW48" s="43"/>
      <c r="DX48" s="41"/>
      <c r="DY48" s="40"/>
      <c r="DZ48" s="40"/>
      <c r="EA48" s="40"/>
      <c r="EB48" s="43"/>
      <c r="EC48" s="42"/>
      <c r="ED48" s="41"/>
      <c r="EE48" s="40"/>
      <c r="EF48" s="40"/>
      <c r="EG48" s="40"/>
      <c r="EH48" s="43"/>
      <c r="EI48" s="42"/>
      <c r="EJ48" s="41"/>
      <c r="EK48" s="40"/>
      <c r="EL48" s="40"/>
      <c r="EM48" s="40"/>
      <c r="EN48" s="43"/>
      <c r="EO48" s="43"/>
      <c r="EP48" s="41"/>
      <c r="EQ48" s="40"/>
      <c r="ER48" s="40"/>
      <c r="ES48" s="40"/>
      <c r="ET48" s="43"/>
      <c r="EU48" s="43"/>
      <c r="EV48" s="44" t="str">
        <f t="shared" ca="1" si="0"/>
        <v/>
      </c>
      <c r="EW48" s="45" t="str">
        <f t="shared" ca="1" si="1"/>
        <v/>
      </c>
      <c r="EX48" s="46" t="str">
        <f t="shared" ca="1" si="2"/>
        <v/>
      </c>
      <c r="EY48" s="46" t="str">
        <f t="shared" ca="1" si="3"/>
        <v/>
      </c>
      <c r="EZ48" s="47" t="str">
        <f t="shared" ca="1" si="4"/>
        <v/>
      </c>
      <c r="FA48" s="32" t="str">
        <f t="shared" ca="1" si="5"/>
        <v/>
      </c>
      <c r="FB48" s="48"/>
      <c r="FC48" s="49"/>
      <c r="FD48" s="1"/>
    </row>
    <row r="49" spans="1:160" ht="15.75" customHeight="1" x14ac:dyDescent="0.3">
      <c r="A49" s="1"/>
      <c r="B49" s="35">
        <f ca="1">IF(INDIRECT("ข้อมูลนักเรียน!B49")="","",INDIRECT("ข้อมูลนักเรียน!B49"))</f>
        <v>42</v>
      </c>
      <c r="C49" s="36" t="str">
        <f ca="1">IF(INDIRECT("ข้อมูลนักเรียน!C49")="","",INDIRECT("ข้อมูลนักเรียน!C49"))</f>
        <v/>
      </c>
      <c r="D49" s="552" t="str">
        <f ca="1">IF(C49="","",INDIRECT("ข้อมูลนักเรียน!D49") &amp;INDIRECT("ข้อมูลนักเรียน!E49") &amp; "  " &amp; INDIRECT("ข้อมูลนักเรียน!F49"))</f>
        <v/>
      </c>
      <c r="E49" s="553"/>
      <c r="F49" s="37"/>
      <c r="G49" s="38" t="str">
        <f ca="1">IF(C49="","",IF(INDIRECT("ข้อมูลนักเรียน!H49")="","",INDIRECT("ข้อมูลนักเรียน!H49")))</f>
        <v/>
      </c>
      <c r="H49" s="39"/>
      <c r="I49" s="40"/>
      <c r="J49" s="40"/>
      <c r="K49" s="40"/>
      <c r="L49" s="40"/>
      <c r="M49" s="40"/>
      <c r="N49" s="41"/>
      <c r="O49" s="40"/>
      <c r="P49" s="40"/>
      <c r="Q49" s="40"/>
      <c r="R49" s="40"/>
      <c r="S49" s="40"/>
      <c r="T49" s="41"/>
      <c r="U49" s="40"/>
      <c r="V49" s="40"/>
      <c r="W49" s="40"/>
      <c r="X49" s="40"/>
      <c r="Y49" s="40"/>
      <c r="Z49" s="41"/>
      <c r="AA49" s="40"/>
      <c r="AB49" s="40"/>
      <c r="AC49" s="40"/>
      <c r="AD49" s="40"/>
      <c r="AE49" s="42"/>
      <c r="AF49" s="41"/>
      <c r="AG49" s="40"/>
      <c r="AH49" s="40"/>
      <c r="AI49" s="40"/>
      <c r="AJ49" s="43"/>
      <c r="AK49" s="42"/>
      <c r="AL49" s="41"/>
      <c r="AM49" s="40"/>
      <c r="AN49" s="40"/>
      <c r="AO49" s="40"/>
      <c r="AP49" s="43"/>
      <c r="AQ49" s="43"/>
      <c r="AR49" s="41"/>
      <c r="AS49" s="40"/>
      <c r="AT49" s="40"/>
      <c r="AU49" s="40"/>
      <c r="AV49" s="43"/>
      <c r="AW49" s="43"/>
      <c r="AX49" s="41"/>
      <c r="AY49" s="40"/>
      <c r="AZ49" s="40"/>
      <c r="BA49" s="40"/>
      <c r="BB49" s="40"/>
      <c r="BC49" s="40"/>
      <c r="BD49" s="41"/>
      <c r="BE49" s="40"/>
      <c r="BF49" s="40"/>
      <c r="BG49" s="40"/>
      <c r="BH49" s="43"/>
      <c r="BI49" s="43"/>
      <c r="BJ49" s="41"/>
      <c r="BK49" s="40"/>
      <c r="BL49" s="40"/>
      <c r="BM49" s="40"/>
      <c r="BN49" s="43"/>
      <c r="BO49" s="42"/>
      <c r="BP49" s="41"/>
      <c r="BQ49" s="40"/>
      <c r="BR49" s="40"/>
      <c r="BS49" s="40"/>
      <c r="BT49" s="43"/>
      <c r="BU49" s="43"/>
      <c r="BV49" s="41"/>
      <c r="BW49" s="40"/>
      <c r="BX49" s="40"/>
      <c r="BY49" s="40"/>
      <c r="BZ49" s="43"/>
      <c r="CA49" s="43"/>
      <c r="CB49" s="41"/>
      <c r="CC49" s="40"/>
      <c r="CD49" s="40"/>
      <c r="CE49" s="40"/>
      <c r="CF49" s="43"/>
      <c r="CG49" s="42"/>
      <c r="CH49" s="41"/>
      <c r="CI49" s="40"/>
      <c r="CJ49" s="40"/>
      <c r="CK49" s="40"/>
      <c r="CL49" s="43"/>
      <c r="CM49" s="42"/>
      <c r="CN49" s="41"/>
      <c r="CO49" s="40"/>
      <c r="CP49" s="40"/>
      <c r="CQ49" s="40"/>
      <c r="CR49" s="43"/>
      <c r="CS49" s="42"/>
      <c r="CT49" s="41"/>
      <c r="CU49" s="40"/>
      <c r="CV49" s="40"/>
      <c r="CW49" s="40"/>
      <c r="CX49" s="43"/>
      <c r="CY49" s="42"/>
      <c r="CZ49" s="41"/>
      <c r="DA49" s="40"/>
      <c r="DB49" s="40"/>
      <c r="DC49" s="40"/>
      <c r="DD49" s="43"/>
      <c r="DE49" s="42"/>
      <c r="DF49" s="41"/>
      <c r="DG49" s="40"/>
      <c r="DH49" s="40"/>
      <c r="DI49" s="40"/>
      <c r="DJ49" s="43"/>
      <c r="DK49" s="42"/>
      <c r="DL49" s="41"/>
      <c r="DM49" s="40"/>
      <c r="DN49" s="40"/>
      <c r="DO49" s="40"/>
      <c r="DP49" s="43"/>
      <c r="DQ49" s="43"/>
      <c r="DR49" s="41"/>
      <c r="DS49" s="40"/>
      <c r="DT49" s="40"/>
      <c r="DU49" s="40"/>
      <c r="DV49" s="43"/>
      <c r="DW49" s="43"/>
      <c r="DX49" s="41"/>
      <c r="DY49" s="40"/>
      <c r="DZ49" s="40"/>
      <c r="EA49" s="40"/>
      <c r="EB49" s="43"/>
      <c r="EC49" s="42"/>
      <c r="ED49" s="41"/>
      <c r="EE49" s="40"/>
      <c r="EF49" s="40"/>
      <c r="EG49" s="40"/>
      <c r="EH49" s="43"/>
      <c r="EI49" s="42"/>
      <c r="EJ49" s="41"/>
      <c r="EK49" s="40"/>
      <c r="EL49" s="40"/>
      <c r="EM49" s="40"/>
      <c r="EN49" s="43"/>
      <c r="EO49" s="43"/>
      <c r="EP49" s="41"/>
      <c r="EQ49" s="40"/>
      <c r="ER49" s="40"/>
      <c r="ES49" s="40"/>
      <c r="ET49" s="43"/>
      <c r="EU49" s="43"/>
      <c r="EV49" s="44" t="str">
        <f t="shared" ca="1" si="0"/>
        <v/>
      </c>
      <c r="EW49" s="45" t="str">
        <f t="shared" ca="1" si="1"/>
        <v/>
      </c>
      <c r="EX49" s="46" t="str">
        <f t="shared" ca="1" si="2"/>
        <v/>
      </c>
      <c r="EY49" s="46" t="str">
        <f t="shared" ca="1" si="3"/>
        <v/>
      </c>
      <c r="EZ49" s="47" t="str">
        <f t="shared" ca="1" si="4"/>
        <v/>
      </c>
      <c r="FA49" s="32" t="str">
        <f t="shared" ca="1" si="5"/>
        <v/>
      </c>
      <c r="FB49" s="48"/>
      <c r="FC49" s="49"/>
      <c r="FD49" s="1"/>
    </row>
    <row r="50" spans="1:160" ht="15.75" customHeight="1" x14ac:dyDescent="0.3">
      <c r="A50" s="1"/>
      <c r="B50" s="35">
        <f ca="1">IF(INDIRECT("ข้อมูลนักเรียน!B50")="","",INDIRECT("ข้อมูลนักเรียน!B50"))</f>
        <v>43</v>
      </c>
      <c r="C50" s="36" t="str">
        <f ca="1">IF(INDIRECT("ข้อมูลนักเรียน!C50")="","",INDIRECT("ข้อมูลนักเรียน!C50"))</f>
        <v/>
      </c>
      <c r="D50" s="552" t="str">
        <f ca="1">IF(C50="","",INDIRECT("ข้อมูลนักเรียน!D50") &amp;INDIRECT("ข้อมูลนักเรียน!E50") &amp; "  " &amp; INDIRECT("ข้อมูลนักเรียน!F50"))</f>
        <v/>
      </c>
      <c r="E50" s="553"/>
      <c r="F50" s="37"/>
      <c r="G50" s="38" t="str">
        <f ca="1">IF(C50="","",IF(INDIRECT("ข้อมูลนักเรียน!H50")="","",INDIRECT("ข้อมูลนักเรียน!H50")))</f>
        <v/>
      </c>
      <c r="H50" s="39"/>
      <c r="I50" s="40"/>
      <c r="J50" s="40"/>
      <c r="K50" s="40"/>
      <c r="L50" s="40"/>
      <c r="M50" s="40"/>
      <c r="N50" s="41"/>
      <c r="O50" s="40"/>
      <c r="P50" s="40"/>
      <c r="Q50" s="40"/>
      <c r="R50" s="40"/>
      <c r="S50" s="40"/>
      <c r="T50" s="41"/>
      <c r="U50" s="40"/>
      <c r="V50" s="40"/>
      <c r="W50" s="40"/>
      <c r="X50" s="40"/>
      <c r="Y50" s="40"/>
      <c r="Z50" s="41"/>
      <c r="AA50" s="40"/>
      <c r="AB50" s="40"/>
      <c r="AC50" s="40"/>
      <c r="AD50" s="40"/>
      <c r="AE50" s="42"/>
      <c r="AF50" s="41"/>
      <c r="AG50" s="40"/>
      <c r="AH50" s="40"/>
      <c r="AI50" s="40"/>
      <c r="AJ50" s="43"/>
      <c r="AK50" s="42"/>
      <c r="AL50" s="41"/>
      <c r="AM50" s="40"/>
      <c r="AN50" s="40"/>
      <c r="AO50" s="40"/>
      <c r="AP50" s="43"/>
      <c r="AQ50" s="43"/>
      <c r="AR50" s="41"/>
      <c r="AS50" s="40"/>
      <c r="AT50" s="40"/>
      <c r="AU50" s="40"/>
      <c r="AV50" s="43"/>
      <c r="AW50" s="43"/>
      <c r="AX50" s="41"/>
      <c r="AY50" s="40"/>
      <c r="AZ50" s="40"/>
      <c r="BA50" s="40"/>
      <c r="BB50" s="40"/>
      <c r="BC50" s="40"/>
      <c r="BD50" s="41"/>
      <c r="BE50" s="40"/>
      <c r="BF50" s="40"/>
      <c r="BG50" s="40"/>
      <c r="BH50" s="43"/>
      <c r="BI50" s="43"/>
      <c r="BJ50" s="41"/>
      <c r="BK50" s="40"/>
      <c r="BL50" s="40"/>
      <c r="BM50" s="40"/>
      <c r="BN50" s="43"/>
      <c r="BO50" s="42"/>
      <c r="BP50" s="41"/>
      <c r="BQ50" s="40"/>
      <c r="BR50" s="40"/>
      <c r="BS50" s="40"/>
      <c r="BT50" s="43"/>
      <c r="BU50" s="43"/>
      <c r="BV50" s="41"/>
      <c r="BW50" s="40"/>
      <c r="BX50" s="40"/>
      <c r="BY50" s="40"/>
      <c r="BZ50" s="43"/>
      <c r="CA50" s="43"/>
      <c r="CB50" s="41"/>
      <c r="CC50" s="40"/>
      <c r="CD50" s="40"/>
      <c r="CE50" s="40"/>
      <c r="CF50" s="43"/>
      <c r="CG50" s="42"/>
      <c r="CH50" s="41"/>
      <c r="CI50" s="40"/>
      <c r="CJ50" s="40"/>
      <c r="CK50" s="40"/>
      <c r="CL50" s="43"/>
      <c r="CM50" s="42"/>
      <c r="CN50" s="41"/>
      <c r="CO50" s="40"/>
      <c r="CP50" s="40"/>
      <c r="CQ50" s="40"/>
      <c r="CR50" s="43"/>
      <c r="CS50" s="42"/>
      <c r="CT50" s="41"/>
      <c r="CU50" s="40"/>
      <c r="CV50" s="40"/>
      <c r="CW50" s="40"/>
      <c r="CX50" s="43"/>
      <c r="CY50" s="42"/>
      <c r="CZ50" s="41"/>
      <c r="DA50" s="40"/>
      <c r="DB50" s="40"/>
      <c r="DC50" s="40"/>
      <c r="DD50" s="43"/>
      <c r="DE50" s="42"/>
      <c r="DF50" s="41"/>
      <c r="DG50" s="40"/>
      <c r="DH50" s="40"/>
      <c r="DI50" s="40"/>
      <c r="DJ50" s="43"/>
      <c r="DK50" s="42"/>
      <c r="DL50" s="41"/>
      <c r="DM50" s="40"/>
      <c r="DN50" s="40"/>
      <c r="DO50" s="40"/>
      <c r="DP50" s="43"/>
      <c r="DQ50" s="43"/>
      <c r="DR50" s="41"/>
      <c r="DS50" s="40"/>
      <c r="DT50" s="40"/>
      <c r="DU50" s="40"/>
      <c r="DV50" s="43"/>
      <c r="DW50" s="43"/>
      <c r="DX50" s="41"/>
      <c r="DY50" s="40"/>
      <c r="DZ50" s="40"/>
      <c r="EA50" s="40"/>
      <c r="EB50" s="43"/>
      <c r="EC50" s="42"/>
      <c r="ED50" s="41"/>
      <c r="EE50" s="40"/>
      <c r="EF50" s="40"/>
      <c r="EG50" s="40"/>
      <c r="EH50" s="43"/>
      <c r="EI50" s="42"/>
      <c r="EJ50" s="41"/>
      <c r="EK50" s="40"/>
      <c r="EL50" s="40"/>
      <c r="EM50" s="40"/>
      <c r="EN50" s="43"/>
      <c r="EO50" s="43"/>
      <c r="EP50" s="41"/>
      <c r="EQ50" s="40"/>
      <c r="ER50" s="40"/>
      <c r="ES50" s="40"/>
      <c r="ET50" s="43"/>
      <c r="EU50" s="43"/>
      <c r="EV50" s="44" t="str">
        <f t="shared" ca="1" si="0"/>
        <v/>
      </c>
      <c r="EW50" s="45" t="str">
        <f t="shared" ca="1" si="1"/>
        <v/>
      </c>
      <c r="EX50" s="46" t="str">
        <f t="shared" ca="1" si="2"/>
        <v/>
      </c>
      <c r="EY50" s="46" t="str">
        <f t="shared" ca="1" si="3"/>
        <v/>
      </c>
      <c r="EZ50" s="47" t="str">
        <f t="shared" ca="1" si="4"/>
        <v/>
      </c>
      <c r="FA50" s="32" t="str">
        <f t="shared" ca="1" si="5"/>
        <v/>
      </c>
      <c r="FB50" s="48"/>
      <c r="FC50" s="49"/>
      <c r="FD50" s="1"/>
    </row>
    <row r="51" spans="1:160" ht="15.75" customHeight="1" x14ac:dyDescent="0.3">
      <c r="A51" s="1"/>
      <c r="B51" s="35">
        <f ca="1">IF(INDIRECT("ข้อมูลนักเรียน!B51")="","",INDIRECT("ข้อมูลนักเรียน!B51"))</f>
        <v>44</v>
      </c>
      <c r="C51" s="36" t="str">
        <f ca="1">IF(INDIRECT("ข้อมูลนักเรียน!C51")="","",INDIRECT("ข้อมูลนักเรียน!C51"))</f>
        <v/>
      </c>
      <c r="D51" s="552" t="str">
        <f ca="1">IF(C51="","",INDIRECT("ข้อมูลนักเรียน!D51") &amp;INDIRECT("ข้อมูลนักเรียน!E51") &amp; "  " &amp; INDIRECT("ข้อมูลนักเรียน!F51"))</f>
        <v/>
      </c>
      <c r="E51" s="553"/>
      <c r="F51" s="37"/>
      <c r="G51" s="38" t="str">
        <f ca="1">IF(C51="","",IF(INDIRECT("ข้อมูลนักเรียน!H51")="","",INDIRECT("ข้อมูลนักเรียน!H51")))</f>
        <v/>
      </c>
      <c r="H51" s="39"/>
      <c r="I51" s="40"/>
      <c r="J51" s="40"/>
      <c r="K51" s="40"/>
      <c r="L51" s="40"/>
      <c r="M51" s="40"/>
      <c r="N51" s="41"/>
      <c r="O51" s="40"/>
      <c r="P51" s="40"/>
      <c r="Q51" s="40"/>
      <c r="R51" s="40"/>
      <c r="S51" s="40"/>
      <c r="T51" s="41"/>
      <c r="U51" s="40"/>
      <c r="V51" s="40"/>
      <c r="W51" s="40"/>
      <c r="X51" s="40"/>
      <c r="Y51" s="40"/>
      <c r="Z51" s="41"/>
      <c r="AA51" s="40"/>
      <c r="AB51" s="40"/>
      <c r="AC51" s="40"/>
      <c r="AD51" s="40"/>
      <c r="AE51" s="42"/>
      <c r="AF51" s="41"/>
      <c r="AG51" s="40"/>
      <c r="AH51" s="40"/>
      <c r="AI51" s="40"/>
      <c r="AJ51" s="43"/>
      <c r="AK51" s="42"/>
      <c r="AL51" s="41"/>
      <c r="AM51" s="40"/>
      <c r="AN51" s="40"/>
      <c r="AO51" s="40"/>
      <c r="AP51" s="43"/>
      <c r="AQ51" s="43"/>
      <c r="AR51" s="41"/>
      <c r="AS51" s="40"/>
      <c r="AT51" s="40"/>
      <c r="AU51" s="40"/>
      <c r="AV51" s="43"/>
      <c r="AW51" s="43"/>
      <c r="AX51" s="41"/>
      <c r="AY51" s="40"/>
      <c r="AZ51" s="40"/>
      <c r="BA51" s="40"/>
      <c r="BB51" s="40"/>
      <c r="BC51" s="40"/>
      <c r="BD51" s="41"/>
      <c r="BE51" s="40"/>
      <c r="BF51" s="40"/>
      <c r="BG51" s="40"/>
      <c r="BH51" s="43"/>
      <c r="BI51" s="43"/>
      <c r="BJ51" s="41"/>
      <c r="BK51" s="40"/>
      <c r="BL51" s="40"/>
      <c r="BM51" s="40"/>
      <c r="BN51" s="43"/>
      <c r="BO51" s="42"/>
      <c r="BP51" s="41"/>
      <c r="BQ51" s="40"/>
      <c r="BR51" s="40"/>
      <c r="BS51" s="40"/>
      <c r="BT51" s="43"/>
      <c r="BU51" s="43"/>
      <c r="BV51" s="41"/>
      <c r="BW51" s="40"/>
      <c r="BX51" s="40"/>
      <c r="BY51" s="40"/>
      <c r="BZ51" s="43"/>
      <c r="CA51" s="43"/>
      <c r="CB51" s="41"/>
      <c r="CC51" s="40"/>
      <c r="CD51" s="40"/>
      <c r="CE51" s="40"/>
      <c r="CF51" s="43"/>
      <c r="CG51" s="42"/>
      <c r="CH51" s="41"/>
      <c r="CI51" s="40"/>
      <c r="CJ51" s="40"/>
      <c r="CK51" s="40"/>
      <c r="CL51" s="43"/>
      <c r="CM51" s="42"/>
      <c r="CN51" s="41"/>
      <c r="CO51" s="40"/>
      <c r="CP51" s="40"/>
      <c r="CQ51" s="40"/>
      <c r="CR51" s="43"/>
      <c r="CS51" s="42"/>
      <c r="CT51" s="41"/>
      <c r="CU51" s="40"/>
      <c r="CV51" s="40"/>
      <c r="CW51" s="40"/>
      <c r="CX51" s="43"/>
      <c r="CY51" s="42"/>
      <c r="CZ51" s="41"/>
      <c r="DA51" s="40"/>
      <c r="DB51" s="40"/>
      <c r="DC51" s="40"/>
      <c r="DD51" s="43"/>
      <c r="DE51" s="42"/>
      <c r="DF51" s="41"/>
      <c r="DG51" s="40"/>
      <c r="DH51" s="40"/>
      <c r="DI51" s="40"/>
      <c r="DJ51" s="43"/>
      <c r="DK51" s="42"/>
      <c r="DL51" s="41"/>
      <c r="DM51" s="40"/>
      <c r="DN51" s="40"/>
      <c r="DO51" s="40"/>
      <c r="DP51" s="43"/>
      <c r="DQ51" s="43"/>
      <c r="DR51" s="41"/>
      <c r="DS51" s="40"/>
      <c r="DT51" s="40"/>
      <c r="DU51" s="40"/>
      <c r="DV51" s="43"/>
      <c r="DW51" s="43"/>
      <c r="DX51" s="41"/>
      <c r="DY51" s="40"/>
      <c r="DZ51" s="40"/>
      <c r="EA51" s="40"/>
      <c r="EB51" s="43"/>
      <c r="EC51" s="42"/>
      <c r="ED51" s="41"/>
      <c r="EE51" s="40"/>
      <c r="EF51" s="40"/>
      <c r="EG51" s="40"/>
      <c r="EH51" s="43"/>
      <c r="EI51" s="42"/>
      <c r="EJ51" s="41"/>
      <c r="EK51" s="40"/>
      <c r="EL51" s="40"/>
      <c r="EM51" s="40"/>
      <c r="EN51" s="43"/>
      <c r="EO51" s="43"/>
      <c r="EP51" s="41"/>
      <c r="EQ51" s="40"/>
      <c r="ER51" s="40"/>
      <c r="ES51" s="40"/>
      <c r="ET51" s="43"/>
      <c r="EU51" s="43"/>
      <c r="EV51" s="44" t="str">
        <f t="shared" ca="1" si="0"/>
        <v/>
      </c>
      <c r="EW51" s="45" t="str">
        <f t="shared" ca="1" si="1"/>
        <v/>
      </c>
      <c r="EX51" s="46" t="str">
        <f t="shared" ca="1" si="2"/>
        <v/>
      </c>
      <c r="EY51" s="46" t="str">
        <f t="shared" ca="1" si="3"/>
        <v/>
      </c>
      <c r="EZ51" s="47" t="str">
        <f t="shared" ca="1" si="4"/>
        <v/>
      </c>
      <c r="FA51" s="32" t="str">
        <f t="shared" ca="1" si="5"/>
        <v/>
      </c>
      <c r="FB51" s="48"/>
      <c r="FC51" s="49"/>
      <c r="FD51" s="1"/>
    </row>
    <row r="52" spans="1:160" ht="15.75" customHeight="1" thickBot="1" x14ac:dyDescent="0.35">
      <c r="A52" s="1"/>
      <c r="B52" s="50">
        <f ca="1">IF(INDIRECT("ข้อมูลนักเรียน!B52")="","",INDIRECT("ข้อมูลนักเรียน!B52"))</f>
        <v>45</v>
      </c>
      <c r="C52" s="51" t="str">
        <f ca="1">IF(INDIRECT("ข้อมูลนักเรียน!C52")="","",INDIRECT("ข้อมูลนักเรียน!C52"))</f>
        <v/>
      </c>
      <c r="D52" s="558" t="str">
        <f ca="1">IF(C52="","",INDIRECT("ข้อมูลนักเรียน!D52") &amp;INDIRECT("ข้อมูลนักเรียน!E52") &amp; "  " &amp; INDIRECT("ข้อมูลนักเรียน!F52"))</f>
        <v/>
      </c>
      <c r="E52" s="559"/>
      <c r="F52" s="52"/>
      <c r="G52" s="53" t="str">
        <f ca="1">IF(C52="","",IF(INDIRECT("ข้อมูลนักเรียน!H52")="","",INDIRECT("ข้อมูลนักเรียน!H52")))</f>
        <v/>
      </c>
      <c r="H52" s="54"/>
      <c r="I52" s="55"/>
      <c r="J52" s="55"/>
      <c r="K52" s="55"/>
      <c r="L52" s="55"/>
      <c r="M52" s="55"/>
      <c r="N52" s="56"/>
      <c r="O52" s="55"/>
      <c r="P52" s="55"/>
      <c r="Q52" s="55"/>
      <c r="R52" s="55"/>
      <c r="S52" s="55"/>
      <c r="T52" s="56"/>
      <c r="U52" s="55"/>
      <c r="V52" s="55"/>
      <c r="W52" s="55"/>
      <c r="X52" s="55"/>
      <c r="Y52" s="55"/>
      <c r="Z52" s="56"/>
      <c r="AA52" s="55"/>
      <c r="AB52" s="55"/>
      <c r="AC52" s="55"/>
      <c r="AD52" s="55"/>
      <c r="AE52" s="57"/>
      <c r="AF52" s="56"/>
      <c r="AG52" s="55"/>
      <c r="AH52" s="55"/>
      <c r="AI52" s="55"/>
      <c r="AJ52" s="58"/>
      <c r="AK52" s="57"/>
      <c r="AL52" s="56"/>
      <c r="AM52" s="55"/>
      <c r="AN52" s="55"/>
      <c r="AO52" s="55"/>
      <c r="AP52" s="58"/>
      <c r="AQ52" s="58"/>
      <c r="AR52" s="56"/>
      <c r="AS52" s="55"/>
      <c r="AT52" s="55"/>
      <c r="AU52" s="55"/>
      <c r="AV52" s="58"/>
      <c r="AW52" s="58"/>
      <c r="AX52" s="56"/>
      <c r="AY52" s="55"/>
      <c r="AZ52" s="55"/>
      <c r="BA52" s="55"/>
      <c r="BB52" s="55"/>
      <c r="BC52" s="55"/>
      <c r="BD52" s="56"/>
      <c r="BE52" s="55"/>
      <c r="BF52" s="55"/>
      <c r="BG52" s="55"/>
      <c r="BH52" s="58"/>
      <c r="BI52" s="58"/>
      <c r="BJ52" s="56"/>
      <c r="BK52" s="55"/>
      <c r="BL52" s="55"/>
      <c r="BM52" s="55"/>
      <c r="BN52" s="58"/>
      <c r="BO52" s="57"/>
      <c r="BP52" s="56"/>
      <c r="BQ52" s="55"/>
      <c r="BR52" s="55"/>
      <c r="BS52" s="55"/>
      <c r="BT52" s="58"/>
      <c r="BU52" s="58"/>
      <c r="BV52" s="56"/>
      <c r="BW52" s="55"/>
      <c r="BX52" s="55"/>
      <c r="BY52" s="55"/>
      <c r="BZ52" s="58"/>
      <c r="CA52" s="58"/>
      <c r="CB52" s="56"/>
      <c r="CC52" s="55"/>
      <c r="CD52" s="55"/>
      <c r="CE52" s="55"/>
      <c r="CF52" s="58"/>
      <c r="CG52" s="57"/>
      <c r="CH52" s="56"/>
      <c r="CI52" s="55"/>
      <c r="CJ52" s="55"/>
      <c r="CK52" s="55"/>
      <c r="CL52" s="58"/>
      <c r="CM52" s="57"/>
      <c r="CN52" s="56"/>
      <c r="CO52" s="55"/>
      <c r="CP52" s="55"/>
      <c r="CQ52" s="55"/>
      <c r="CR52" s="58"/>
      <c r="CS52" s="57"/>
      <c r="CT52" s="56"/>
      <c r="CU52" s="55"/>
      <c r="CV52" s="55"/>
      <c r="CW52" s="55"/>
      <c r="CX52" s="58"/>
      <c r="CY52" s="57"/>
      <c r="CZ52" s="56"/>
      <c r="DA52" s="55"/>
      <c r="DB52" s="55"/>
      <c r="DC52" s="55"/>
      <c r="DD52" s="58"/>
      <c r="DE52" s="57"/>
      <c r="DF52" s="56"/>
      <c r="DG52" s="55"/>
      <c r="DH52" s="55"/>
      <c r="DI52" s="55"/>
      <c r="DJ52" s="58"/>
      <c r="DK52" s="57"/>
      <c r="DL52" s="56"/>
      <c r="DM52" s="55"/>
      <c r="DN52" s="55"/>
      <c r="DO52" s="55"/>
      <c r="DP52" s="58"/>
      <c r="DQ52" s="58"/>
      <c r="DR52" s="56"/>
      <c r="DS52" s="55"/>
      <c r="DT52" s="55"/>
      <c r="DU52" s="55"/>
      <c r="DV52" s="58"/>
      <c r="DW52" s="58"/>
      <c r="DX52" s="56"/>
      <c r="DY52" s="55"/>
      <c r="DZ52" s="55"/>
      <c r="EA52" s="55"/>
      <c r="EB52" s="58"/>
      <c r="EC52" s="57"/>
      <c r="ED52" s="56"/>
      <c r="EE52" s="55"/>
      <c r="EF52" s="55"/>
      <c r="EG52" s="55"/>
      <c r="EH52" s="58"/>
      <c r="EI52" s="57"/>
      <c r="EJ52" s="56"/>
      <c r="EK52" s="55"/>
      <c r="EL52" s="55"/>
      <c r="EM52" s="55"/>
      <c r="EN52" s="58"/>
      <c r="EO52" s="58"/>
      <c r="EP52" s="56"/>
      <c r="EQ52" s="55"/>
      <c r="ER52" s="55"/>
      <c r="ES52" s="55"/>
      <c r="ET52" s="58"/>
      <c r="EU52" s="58"/>
      <c r="EV52" s="59" t="str">
        <f t="shared" ca="1" si="0"/>
        <v/>
      </c>
      <c r="EW52" s="60" t="str">
        <f t="shared" ca="1" si="1"/>
        <v/>
      </c>
      <c r="EX52" s="61" t="str">
        <f t="shared" ca="1" si="2"/>
        <v/>
      </c>
      <c r="EY52" s="61" t="str">
        <f t="shared" ca="1" si="3"/>
        <v/>
      </c>
      <c r="EZ52" s="62" t="str">
        <f t="shared" ca="1" si="4"/>
        <v/>
      </c>
      <c r="FA52" s="63" t="str">
        <f t="shared" ca="1" si="5"/>
        <v/>
      </c>
      <c r="FB52" s="64"/>
      <c r="FC52" s="65"/>
      <c r="FD52" s="1"/>
    </row>
    <row r="53" spans="1:160" x14ac:dyDescent="0.3">
      <c r="A53" s="1"/>
      <c r="B53" s="66"/>
      <c r="C53" s="66"/>
      <c r="D53" s="66"/>
      <c r="E53" s="66"/>
      <c r="F53" s="67"/>
      <c r="G53" s="67"/>
      <c r="H53" s="68"/>
      <c r="I53" s="68"/>
      <c r="J53" s="68"/>
      <c r="K53" s="68"/>
      <c r="L53" s="68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69"/>
      <c r="CM53" s="69"/>
      <c r="CN53" s="69"/>
      <c r="CO53" s="69"/>
      <c r="CP53" s="69"/>
      <c r="CQ53" s="69"/>
      <c r="CR53" s="69"/>
      <c r="CS53" s="69"/>
      <c r="CT53" s="69"/>
      <c r="CU53" s="69"/>
      <c r="CV53" s="69"/>
      <c r="CW53" s="69"/>
      <c r="CX53" s="69"/>
      <c r="CY53" s="69"/>
      <c r="CZ53" s="69"/>
      <c r="DA53" s="69"/>
      <c r="DB53" s="69"/>
      <c r="DC53" s="69"/>
      <c r="DD53" s="69"/>
      <c r="DE53" s="69"/>
      <c r="DF53" s="69"/>
      <c r="DG53" s="69"/>
      <c r="DH53" s="69"/>
      <c r="DI53" s="69"/>
      <c r="DJ53" s="69"/>
      <c r="DK53" s="69"/>
      <c r="DL53" s="69"/>
      <c r="DM53" s="69"/>
      <c r="DN53" s="69"/>
      <c r="DO53" s="69"/>
      <c r="DP53" s="69"/>
      <c r="DQ53" s="69"/>
      <c r="DR53" s="69"/>
      <c r="DS53" s="69"/>
      <c r="DT53" s="69"/>
      <c r="DU53" s="69"/>
      <c r="DV53" s="69"/>
      <c r="DW53" s="69"/>
      <c r="DX53" s="69"/>
      <c r="DY53" s="69"/>
      <c r="DZ53" s="69"/>
      <c r="EA53" s="69"/>
      <c r="EB53" s="69"/>
      <c r="EC53" s="69"/>
      <c r="ED53" s="69"/>
      <c r="EE53" s="69"/>
      <c r="EF53" s="69"/>
      <c r="EG53" s="69"/>
      <c r="EH53" s="69"/>
      <c r="EI53" s="69"/>
      <c r="EJ53" s="69"/>
      <c r="EK53" s="69"/>
      <c r="EL53" s="69"/>
      <c r="EM53" s="69"/>
      <c r="EN53" s="69"/>
      <c r="EO53" s="69"/>
      <c r="EP53" s="69"/>
      <c r="EQ53" s="69"/>
      <c r="ER53" s="69"/>
      <c r="ES53" s="69"/>
      <c r="ET53" s="69"/>
      <c r="EU53" s="69"/>
      <c r="EV53" s="67"/>
      <c r="EW53" s="67"/>
      <c r="EX53" s="67"/>
      <c r="EY53" s="67"/>
      <c r="EZ53" s="67"/>
      <c r="FA53" s="67"/>
      <c r="FB53" s="67"/>
      <c r="FC53" s="67"/>
      <c r="FD53" s="1"/>
    </row>
    <row r="54" spans="1:160" ht="14.25" hidden="1" customHeight="1" x14ac:dyDescent="0.3"/>
    <row r="55" spans="1:160" ht="14.25" hidden="1" customHeight="1" x14ac:dyDescent="0.3"/>
    <row r="56" spans="1:160" ht="14.25" hidden="1" customHeight="1" x14ac:dyDescent="0.3"/>
    <row r="57" spans="1:160" ht="14.25" hidden="1" customHeight="1" x14ac:dyDescent="0.3"/>
    <row r="58" spans="1:160" ht="14.25" hidden="1" customHeight="1" x14ac:dyDescent="0.3"/>
    <row r="59" spans="1:160" ht="14.25" hidden="1" customHeight="1" x14ac:dyDescent="0.3"/>
    <row r="60" spans="1:160" ht="14.25" hidden="1" customHeight="1" x14ac:dyDescent="0.3"/>
    <row r="61" spans="1:160" ht="14.25" hidden="1" customHeight="1" x14ac:dyDescent="0.3"/>
    <row r="62" spans="1:160" ht="14.25" hidden="1" customHeight="1" x14ac:dyDescent="0.3"/>
    <row r="63" spans="1:160" ht="14.25" hidden="1" customHeight="1" x14ac:dyDescent="0.3"/>
  </sheetData>
  <sheetProtection password="EFA5" sheet="1" scenarios="1" formatCells="0" formatColumns="0" formatRows="0"/>
  <mergeCells count="107">
    <mergeCell ref="D40:E40"/>
    <mergeCell ref="D29:E29"/>
    <mergeCell ref="D30:E30"/>
    <mergeCell ref="D31:E31"/>
    <mergeCell ref="D32:E32"/>
    <mergeCell ref="D33:E33"/>
    <mergeCell ref="FB3:FB7"/>
    <mergeCell ref="EW5:EX5"/>
    <mergeCell ref="EZ5:FA5"/>
    <mergeCell ref="EW6:EW7"/>
    <mergeCell ref="EX6:EX7"/>
    <mergeCell ref="EY6:EY7"/>
    <mergeCell ref="EZ6:EZ7"/>
    <mergeCell ref="FA6:FA7"/>
    <mergeCell ref="D34:E34"/>
    <mergeCell ref="D23:E23"/>
    <mergeCell ref="D24:E24"/>
    <mergeCell ref="D25:E25"/>
    <mergeCell ref="D26:E26"/>
    <mergeCell ref="D27:E27"/>
    <mergeCell ref="D28:E28"/>
    <mergeCell ref="D35:E35"/>
    <mergeCell ref="D36:E36"/>
    <mergeCell ref="D37:E37"/>
    <mergeCell ref="D51:E51"/>
    <mergeCell ref="D52:E52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38:E38"/>
    <mergeCell ref="D39:E39"/>
    <mergeCell ref="D22:E22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8:E8"/>
    <mergeCell ref="D9:E9"/>
    <mergeCell ref="D10:E10"/>
    <mergeCell ref="EW3:FA4"/>
    <mergeCell ref="EJ4:EO4"/>
    <mergeCell ref="EP4:EU4"/>
    <mergeCell ref="CB4:CG4"/>
    <mergeCell ref="CH4:CM4"/>
    <mergeCell ref="DL4:DQ4"/>
    <mergeCell ref="DR4:DW4"/>
    <mergeCell ref="DX4:EC4"/>
    <mergeCell ref="ED4:EI4"/>
    <mergeCell ref="AR4:AW4"/>
    <mergeCell ref="AX4:BC4"/>
    <mergeCell ref="BD4:BI4"/>
    <mergeCell ref="BJ4:BO4"/>
    <mergeCell ref="EV3:EV7"/>
    <mergeCell ref="AR3:AW3"/>
    <mergeCell ref="BJ3:BO3"/>
    <mergeCell ref="BP3:BU3"/>
    <mergeCell ref="BV3:CA3"/>
    <mergeCell ref="CB3:CG3"/>
    <mergeCell ref="CH3:CM3"/>
    <mergeCell ref="BP4:BU4"/>
    <mergeCell ref="BV4:CA4"/>
    <mergeCell ref="FC3:FC7"/>
    <mergeCell ref="DL3:DQ3"/>
    <mergeCell ref="DR3:DW3"/>
    <mergeCell ref="DX3:EC3"/>
    <mergeCell ref="ED3:EI3"/>
    <mergeCell ref="EJ3:EO3"/>
    <mergeCell ref="EP3:EU3"/>
    <mergeCell ref="BD3:BI3"/>
    <mergeCell ref="CN3:CS3"/>
    <mergeCell ref="CT3:CY3"/>
    <mergeCell ref="CZ3:DE3"/>
    <mergeCell ref="DF3:DK3"/>
    <mergeCell ref="CN4:CS4"/>
    <mergeCell ref="CT4:CY4"/>
    <mergeCell ref="CZ4:DE4"/>
    <mergeCell ref="DF4:DK4"/>
    <mergeCell ref="AX3:BC3"/>
    <mergeCell ref="B3:B7"/>
    <mergeCell ref="C3:C7"/>
    <mergeCell ref="D3:D7"/>
    <mergeCell ref="H3:M3"/>
    <mergeCell ref="N3:S3"/>
    <mergeCell ref="T3:Y3"/>
    <mergeCell ref="Z3:AE3"/>
    <mergeCell ref="AF3:AK3"/>
    <mergeCell ref="AL3:AQ3"/>
    <mergeCell ref="H4:M4"/>
    <mergeCell ref="N4:S4"/>
    <mergeCell ref="T4:Y4"/>
    <mergeCell ref="Z4:AE4"/>
    <mergeCell ref="AF4:AK4"/>
    <mergeCell ref="AL4:AQ4"/>
  </mergeCells>
  <conditionalFormatting sqref="FA8:FA52">
    <cfRule type="cellIs" dxfId="140" priority="4" operator="lessThan">
      <formula>80</formula>
    </cfRule>
  </conditionalFormatting>
  <conditionalFormatting sqref="H8:EV52">
    <cfRule type="cellIs" dxfId="139" priority="1" operator="equal">
      <formula>"ป"</formula>
    </cfRule>
    <cfRule type="cellIs" dxfId="138" priority="2" operator="equal">
      <formula>"ล"</formula>
    </cfRule>
    <cfRule type="cellIs" dxfId="137" priority="3" operator="equal">
      <formula>"ข"</formula>
    </cfRule>
  </conditionalFormatting>
  <dataValidations count="4">
    <dataValidation type="list" allowBlank="1" showInputMessage="1" promptTitle="เดือน" sqref="H4:EU4" xr:uid="{00000000-0002-0000-0400-000000000000}">
      <formula1>เดือน</formula1>
    </dataValidation>
    <dataValidation type="list" allowBlank="1" showInputMessage="1" showErrorMessage="1" promptTitle="เช็คเวลาเรียน" sqref="H53:EV1048576" xr:uid="{00000000-0002-0000-0400-000001000000}">
      <formula1>เช็ค</formula1>
    </dataValidation>
    <dataValidation type="list" allowBlank="1" showInputMessage="1" showErrorMessage="1" promptTitle="เช็คเวลาเรียน" sqref="H8:EU52" xr:uid="{00000000-0002-0000-0400-000002000000}">
      <formula1>$FF$8:$FF$11</formula1>
    </dataValidation>
    <dataValidation allowBlank="1" showInputMessage="1" showErrorMessage="1" promptTitle="เช็คเวลาเรียน" sqref="EV8:EV52" xr:uid="{00000000-0002-0000-0400-000003000000}"/>
  </dataValidations>
  <pageMargins left="0.59055118110236227" right="0.31496062992125984" top="0.27559055118110237" bottom="0.31496062992125984" header="0.31496062992125984" footer="0.31496062992125984"/>
  <pageSetup paperSize="9" orientation="portrait" blackAndWhite="1" horizontalDpi="4294967293" r:id="rId1"/>
  <colBreaks count="4" manualBreakCount="4">
    <brk id="31" max="1048575" man="1"/>
    <brk id="67" max="1048575" man="1"/>
    <brk id="103" max="1048575" man="1"/>
    <brk id="139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/>
  <dimension ref="A1:AZ63"/>
  <sheetViews>
    <sheetView tabSelected="1" zoomScale="50" zoomScaleNormal="50" workbookViewId="0">
      <pane xSplit="6" ySplit="7" topLeftCell="S8" activePane="bottomRight" state="frozen"/>
      <selection activeCell="C3" sqref="C3:F7"/>
      <selection pane="topRight" activeCell="C3" sqref="C3:F7"/>
      <selection pane="bottomLeft" activeCell="C3" sqref="C3:F7"/>
      <selection pane="bottomRight" activeCell="BV47" sqref="BV47"/>
    </sheetView>
  </sheetViews>
  <sheetFormatPr defaultColWidth="9" defaultRowHeight="0" customHeight="1" zeroHeight="1" x14ac:dyDescent="0.3"/>
  <cols>
    <col min="1" max="1" width="3.3984375" style="202" customWidth="1"/>
    <col min="2" max="2" width="3.5" style="202" customWidth="1"/>
    <col min="3" max="3" width="7.5" style="202" customWidth="1"/>
    <col min="4" max="4" width="13.59765625" style="202" customWidth="1"/>
    <col min="5" max="5" width="4.19921875" style="202" customWidth="1"/>
    <col min="6" max="6" width="3.5" style="202" customWidth="1"/>
    <col min="7" max="8" width="4.69921875" style="202" hidden="1" customWidth="1"/>
    <col min="9" max="12" width="3.59765625" style="203" customWidth="1"/>
    <col min="13" max="23" width="3.59765625" style="202" customWidth="1"/>
    <col min="24" max="38" width="3.3984375" style="202" customWidth="1"/>
    <col min="39" max="39" width="5.3984375" style="202" customWidth="1"/>
    <col min="40" max="40" width="5.5" style="202" customWidth="1"/>
    <col min="41" max="41" width="4.69921875" style="202" customWidth="1"/>
    <col min="42" max="42" width="4.59765625" style="202" customWidth="1"/>
    <col min="43" max="43" width="4.19921875" style="202" customWidth="1"/>
    <col min="44" max="44" width="4.3984375" style="202" customWidth="1"/>
    <col min="45" max="45" width="4.19921875" style="202" customWidth="1"/>
    <col min="46" max="46" width="4.8984375" style="202" customWidth="1"/>
    <col min="47" max="47" width="5.69921875" style="202" customWidth="1"/>
    <col min="48" max="48" width="5.8984375" style="202" customWidth="1"/>
    <col min="49" max="49" width="7.09765625" style="202" hidden="1" customWidth="1"/>
    <col min="50" max="50" width="4.19921875" style="202" customWidth="1"/>
    <col min="51" max="51" width="7.5" style="202" customWidth="1"/>
    <col min="52" max="52" width="9" style="202" customWidth="1"/>
    <col min="53" max="63" width="9" style="151" customWidth="1"/>
    <col min="64" max="16384" width="9" style="151"/>
  </cols>
  <sheetData>
    <row r="1" spans="1:52" ht="18" customHeight="1" x14ac:dyDescent="0.3">
      <c r="A1" s="150"/>
      <c r="B1" s="150"/>
      <c r="C1" s="150"/>
      <c r="D1" s="150"/>
      <c r="E1" s="150"/>
      <c r="F1" s="150"/>
      <c r="G1" s="150"/>
      <c r="H1" s="150"/>
      <c r="I1" s="2"/>
      <c r="J1" s="2"/>
      <c r="K1" s="2"/>
      <c r="L1" s="2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AX1" s="150"/>
      <c r="AY1" s="150"/>
      <c r="AZ1" s="150"/>
    </row>
    <row r="2" spans="1:52" ht="33.75" customHeight="1" x14ac:dyDescent="0.3">
      <c r="A2" s="150"/>
      <c r="B2" s="150"/>
      <c r="C2" s="150"/>
      <c r="D2" s="150"/>
      <c r="E2" s="150"/>
      <c r="F2" s="150"/>
      <c r="G2" s="150"/>
      <c r="H2" s="150"/>
      <c r="I2" s="2"/>
      <c r="J2" s="2"/>
      <c r="K2" s="2"/>
      <c r="L2" s="2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</row>
    <row r="3" spans="1:52" ht="18.75" customHeight="1" x14ac:dyDescent="0.3">
      <c r="A3" s="150"/>
      <c r="B3" s="574" t="s">
        <v>79</v>
      </c>
      <c r="C3" s="574" t="s">
        <v>92</v>
      </c>
      <c r="D3" s="577" t="s">
        <v>93</v>
      </c>
      <c r="E3" s="370"/>
      <c r="F3" s="571"/>
      <c r="G3" s="153"/>
      <c r="H3" s="153"/>
      <c r="I3" s="589" t="str">
        <f ca="1">"การประเมินผลภาคเรียนที่ " &amp;INDIRECT("หน้าหลัก!E13") &amp;" คะแนนระหว่างเรียน : ปลายภาค = " &amp; หน้าหลัก!M17 &amp; " : " &amp; หน้าหลัก!O17</f>
        <v>การประเมินผลภาคเรียนที่ 1 คะแนนระหว่างเรียน : ปลายภาค = 70 : 30</v>
      </c>
      <c r="J3" s="590"/>
      <c r="K3" s="590"/>
      <c r="L3" s="590"/>
      <c r="M3" s="590"/>
      <c r="N3" s="590"/>
      <c r="O3" s="590"/>
      <c r="P3" s="590"/>
      <c r="Q3" s="590"/>
      <c r="R3" s="590"/>
      <c r="S3" s="590"/>
      <c r="T3" s="590"/>
      <c r="U3" s="590"/>
      <c r="V3" s="590"/>
      <c r="W3" s="591"/>
      <c r="X3" s="590" t="str">
        <f ca="1">I3</f>
        <v>การประเมินผลภาคเรียนที่ 1 คะแนนระหว่างเรียน : ปลายภาค = 70 : 30</v>
      </c>
      <c r="Y3" s="590"/>
      <c r="Z3" s="590"/>
      <c r="AA3" s="590"/>
      <c r="AB3" s="590"/>
      <c r="AC3" s="590"/>
      <c r="AD3" s="590"/>
      <c r="AE3" s="590"/>
      <c r="AF3" s="590"/>
      <c r="AG3" s="590"/>
      <c r="AH3" s="590"/>
      <c r="AI3" s="590"/>
      <c r="AJ3" s="590"/>
      <c r="AK3" s="590"/>
      <c r="AL3" s="591"/>
      <c r="AM3" s="595" t="s">
        <v>232</v>
      </c>
      <c r="AN3" s="584" t="s">
        <v>234</v>
      </c>
      <c r="AO3" s="588" t="s">
        <v>233</v>
      </c>
      <c r="AP3" s="588"/>
      <c r="AQ3" s="588"/>
      <c r="AR3" s="588"/>
      <c r="AS3" s="588"/>
      <c r="AT3" s="587" t="s">
        <v>134</v>
      </c>
      <c r="AU3" s="588" t="s">
        <v>137</v>
      </c>
      <c r="AV3" s="588" t="s">
        <v>74</v>
      </c>
      <c r="AW3" s="339"/>
      <c r="AX3" s="595" t="s">
        <v>210</v>
      </c>
      <c r="AY3" s="581" t="s">
        <v>44</v>
      </c>
      <c r="AZ3" s="150"/>
    </row>
    <row r="4" spans="1:52" ht="21" customHeight="1" x14ac:dyDescent="0.3">
      <c r="A4" s="150"/>
      <c r="B4" s="575"/>
      <c r="C4" s="575"/>
      <c r="D4" s="578"/>
      <c r="E4" s="371"/>
      <c r="F4" s="572"/>
      <c r="G4" s="155"/>
      <c r="H4" s="155"/>
      <c r="I4" s="592" t="str">
        <f>"ตัวชี้วัด/ผลการเรียนรู้ "</f>
        <v xml:space="preserve">ตัวชี้วัด/ผลการเรียนรู้ </v>
      </c>
      <c r="J4" s="593"/>
      <c r="K4" s="593"/>
      <c r="L4" s="593"/>
      <c r="M4" s="593"/>
      <c r="N4" s="593"/>
      <c r="O4" s="593"/>
      <c r="P4" s="593"/>
      <c r="Q4" s="593"/>
      <c r="R4" s="593"/>
      <c r="S4" s="593"/>
      <c r="T4" s="593"/>
      <c r="U4" s="593"/>
      <c r="V4" s="593"/>
      <c r="W4" s="594"/>
      <c r="X4" s="592" t="str">
        <f>I4</f>
        <v xml:space="preserve">ตัวชี้วัด/ผลการเรียนรู้ </v>
      </c>
      <c r="Y4" s="593"/>
      <c r="Z4" s="593"/>
      <c r="AA4" s="593"/>
      <c r="AB4" s="593"/>
      <c r="AC4" s="593"/>
      <c r="AD4" s="593"/>
      <c r="AE4" s="593"/>
      <c r="AF4" s="593"/>
      <c r="AG4" s="593"/>
      <c r="AH4" s="593"/>
      <c r="AI4" s="593"/>
      <c r="AJ4" s="593"/>
      <c r="AK4" s="593"/>
      <c r="AL4" s="594"/>
      <c r="AM4" s="595"/>
      <c r="AN4" s="585"/>
      <c r="AO4" s="595" t="s">
        <v>284</v>
      </c>
      <c r="AP4" s="595"/>
      <c r="AQ4" s="595" t="s">
        <v>285</v>
      </c>
      <c r="AR4" s="595"/>
      <c r="AS4" s="588" t="s">
        <v>60</v>
      </c>
      <c r="AT4" s="587"/>
      <c r="AU4" s="588"/>
      <c r="AV4" s="588"/>
      <c r="AW4" s="340" t="s">
        <v>138</v>
      </c>
      <c r="AX4" s="595"/>
      <c r="AY4" s="582"/>
      <c r="AZ4" s="150"/>
    </row>
    <row r="5" spans="1:52" ht="20.25" customHeight="1" x14ac:dyDescent="0.35">
      <c r="A5" s="150"/>
      <c r="B5" s="575"/>
      <c r="C5" s="575"/>
      <c r="D5" s="578"/>
      <c r="E5" s="573" t="s">
        <v>133</v>
      </c>
      <c r="F5" s="573"/>
      <c r="G5" s="156"/>
      <c r="H5" s="156"/>
      <c r="I5" s="338">
        <v>1</v>
      </c>
      <c r="J5" s="338">
        <v>2</v>
      </c>
      <c r="K5" s="338">
        <v>3</v>
      </c>
      <c r="L5" s="338">
        <v>4</v>
      </c>
      <c r="M5" s="338">
        <v>5</v>
      </c>
      <c r="N5" s="338">
        <v>6</v>
      </c>
      <c r="O5" s="338">
        <v>7</v>
      </c>
      <c r="P5" s="338">
        <v>8</v>
      </c>
      <c r="Q5" s="338">
        <v>9</v>
      </c>
      <c r="R5" s="338">
        <v>10</v>
      </c>
      <c r="S5" s="338">
        <v>11</v>
      </c>
      <c r="T5" s="338">
        <v>12</v>
      </c>
      <c r="U5" s="338">
        <v>13</v>
      </c>
      <c r="V5" s="338">
        <v>14</v>
      </c>
      <c r="W5" s="338">
        <v>15</v>
      </c>
      <c r="X5" s="338">
        <v>16</v>
      </c>
      <c r="Y5" s="338">
        <v>17</v>
      </c>
      <c r="Z5" s="338">
        <v>18</v>
      </c>
      <c r="AA5" s="338">
        <v>19</v>
      </c>
      <c r="AB5" s="338">
        <v>20</v>
      </c>
      <c r="AC5" s="338">
        <v>21</v>
      </c>
      <c r="AD5" s="338">
        <v>22</v>
      </c>
      <c r="AE5" s="338">
        <v>23</v>
      </c>
      <c r="AF5" s="338">
        <v>24</v>
      </c>
      <c r="AG5" s="338">
        <v>25</v>
      </c>
      <c r="AH5" s="338">
        <v>26</v>
      </c>
      <c r="AI5" s="338">
        <v>27</v>
      </c>
      <c r="AJ5" s="338">
        <v>28</v>
      </c>
      <c r="AK5" s="338">
        <v>29</v>
      </c>
      <c r="AL5" s="338">
        <v>30</v>
      </c>
      <c r="AM5" s="595"/>
      <c r="AN5" s="586"/>
      <c r="AO5" s="406">
        <f ca="1">100-INDIRECT("AQ5")</f>
        <v>100</v>
      </c>
      <c r="AP5" s="395" t="s">
        <v>286</v>
      </c>
      <c r="AQ5" s="405">
        <v>0</v>
      </c>
      <c r="AR5" s="395" t="s">
        <v>286</v>
      </c>
      <c r="AS5" s="588"/>
      <c r="AT5" s="587"/>
      <c r="AU5" s="588"/>
      <c r="AV5" s="588"/>
      <c r="AW5" s="340"/>
      <c r="AX5" s="595"/>
      <c r="AY5" s="582"/>
      <c r="AZ5" s="150"/>
    </row>
    <row r="6" spans="1:52" ht="20.25" hidden="1" customHeight="1" x14ac:dyDescent="0.3">
      <c r="A6" s="150"/>
      <c r="B6" s="575"/>
      <c r="C6" s="575"/>
      <c r="D6" s="578"/>
      <c r="E6" s="350"/>
      <c r="F6" s="350"/>
      <c r="G6" s="156"/>
      <c r="H6" s="156"/>
      <c r="I6" s="338"/>
      <c r="J6" s="338"/>
      <c r="K6" s="338"/>
      <c r="L6" s="338"/>
      <c r="M6" s="338"/>
      <c r="N6" s="338"/>
      <c r="O6" s="338"/>
      <c r="P6" s="338"/>
      <c r="Q6" s="338"/>
      <c r="R6" s="338"/>
      <c r="S6" s="338"/>
      <c r="T6" s="338"/>
      <c r="U6" s="338"/>
      <c r="V6" s="338"/>
      <c r="W6" s="338"/>
      <c r="X6" s="338"/>
      <c r="Y6" s="338"/>
      <c r="Z6" s="338"/>
      <c r="AA6" s="338"/>
      <c r="AB6" s="338"/>
      <c r="AC6" s="338"/>
      <c r="AD6" s="338"/>
      <c r="AE6" s="338"/>
      <c r="AF6" s="338"/>
      <c r="AG6" s="338"/>
      <c r="AH6" s="338"/>
      <c r="AI6" s="338"/>
      <c r="AJ6" s="338"/>
      <c r="AK6" s="338"/>
      <c r="AL6" s="338"/>
      <c r="AM6" s="369"/>
      <c r="AN6" s="366"/>
      <c r="AO6" s="394"/>
      <c r="AP6" s="394"/>
      <c r="AQ6" s="394"/>
      <c r="AR6" s="394"/>
      <c r="AS6" s="366"/>
      <c r="AT6" s="366"/>
      <c r="AU6" s="367"/>
      <c r="AV6" s="588"/>
      <c r="AW6" s="340"/>
      <c r="AX6" s="595"/>
      <c r="AY6" s="582"/>
      <c r="AZ6" s="150"/>
    </row>
    <row r="7" spans="1:52" ht="18" customHeight="1" x14ac:dyDescent="0.3">
      <c r="A7" s="150"/>
      <c r="B7" s="576"/>
      <c r="C7" s="576"/>
      <c r="D7" s="579"/>
      <c r="E7" s="573" t="s">
        <v>135</v>
      </c>
      <c r="F7" s="573"/>
      <c r="G7" s="158"/>
      <c r="H7" s="159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1"/>
      <c r="AN7" s="386">
        <f>SUM(I7:AM7)</f>
        <v>0</v>
      </c>
      <c r="AO7" s="227"/>
      <c r="AP7" s="396">
        <f ca="1">AS7*AO5%</f>
        <v>30</v>
      </c>
      <c r="AQ7" s="397">
        <v>0</v>
      </c>
      <c r="AR7" s="396">
        <f>AS7*AQ5%</f>
        <v>0</v>
      </c>
      <c r="AS7" s="227">
        <v>30</v>
      </c>
      <c r="AT7" s="398">
        <f>SUM(AN7,AS7)</f>
        <v>30</v>
      </c>
      <c r="AU7" s="387">
        <v>100</v>
      </c>
      <c r="AV7" s="588"/>
      <c r="AW7" s="340"/>
      <c r="AX7" s="595"/>
      <c r="AY7" s="583"/>
      <c r="AZ7" s="150"/>
    </row>
    <row r="8" spans="1:52" ht="15.75" customHeight="1" x14ac:dyDescent="0.3">
      <c r="A8" s="150"/>
      <c r="B8" s="164">
        <f ca="1">เวลาเรียน1!B8</f>
        <v>1</v>
      </c>
      <c r="C8" s="164">
        <f ca="1">เวลาเรียน1!C8</f>
        <v>70628975</v>
      </c>
      <c r="D8" s="550" t="str">
        <f ca="1">เวลาเรียน1!D8</f>
        <v>สามเณรจิรายุส  มีกุณ</v>
      </c>
      <c r="E8" s="580"/>
      <c r="F8" s="551"/>
      <c r="G8" s="22"/>
      <c r="H8" s="22"/>
      <c r="I8" s="165"/>
      <c r="J8" s="166"/>
      <c r="K8" s="166"/>
      <c r="L8" s="166"/>
      <c r="M8" s="167"/>
      <c r="N8" s="168"/>
      <c r="O8" s="169"/>
      <c r="P8" s="169"/>
      <c r="Q8" s="169"/>
      <c r="R8" s="170"/>
      <c r="S8" s="168"/>
      <c r="T8" s="169"/>
      <c r="U8" s="169"/>
      <c r="V8" s="169"/>
      <c r="W8" s="170"/>
      <c r="X8" s="168"/>
      <c r="Y8" s="169"/>
      <c r="Z8" s="169"/>
      <c r="AA8" s="169"/>
      <c r="AB8" s="170"/>
      <c r="AC8" s="168"/>
      <c r="AD8" s="169"/>
      <c r="AE8" s="169"/>
      <c r="AF8" s="169"/>
      <c r="AG8" s="170"/>
      <c r="AH8" s="168"/>
      <c r="AI8" s="169"/>
      <c r="AJ8" s="169"/>
      <c r="AK8" s="169"/>
      <c r="AL8" s="170"/>
      <c r="AM8" s="168"/>
      <c r="AN8" s="171">
        <f ca="1">IF(C8="","",SUMIF(I8:AM8,"&lt;&gt;-1"))</f>
        <v>0</v>
      </c>
      <c r="AO8" s="168"/>
      <c r="AP8" s="399" t="e">
        <f ca="1">IF(C8="","",ROUND(AO8*AP$7/AO$7,0))</f>
        <v>#DIV/0!</v>
      </c>
      <c r="AQ8" s="400"/>
      <c r="AR8" s="399">
        <f ca="1">IF(C8="","",IF(AQ$7=0,0,ROUND(AQ8*AR$7/AQ$7,0)))</f>
        <v>0</v>
      </c>
      <c r="AS8" s="211" t="e">
        <f ca="1">IF(C8="","",AP8+AR8)</f>
        <v>#DIV/0!</v>
      </c>
      <c r="AT8" s="173" t="e">
        <f ca="1">IF(C8="","",SUM(AN8,AS8))</f>
        <v>#DIV/0!</v>
      </c>
      <c r="AU8" s="172" t="e">
        <f ca="1">IF(C8="","",ROUND(AT8/AT$7*AU$7,0))</f>
        <v>#DIV/0!</v>
      </c>
      <c r="AV8" s="173" t="e">
        <f ca="1">IF(AU8="","",IF(AY8&lt;&gt;"","-",IF(AX8&lt;&gt;"",AX8,IF(COUNTIF(I8:AT8,"-1")&gt;0,"ร",VLOOKUP(AU8,หน้าหลัก!Q$5:U$13,4,TRUE)))))</f>
        <v>#DIV/0!</v>
      </c>
      <c r="AW8" s="174" t="e">
        <f ca="1">AV8&amp;ข้อมูลนักเรียน!G8</f>
        <v>#DIV/0!</v>
      </c>
      <c r="AX8" s="175"/>
      <c r="AY8" s="176" t="str">
        <f ca="1">เวลาเรียน1!G8</f>
        <v/>
      </c>
      <c r="AZ8" s="150"/>
    </row>
    <row r="9" spans="1:52" ht="15.75" customHeight="1" x14ac:dyDescent="0.3">
      <c r="A9" s="150"/>
      <c r="B9" s="177">
        <f ca="1">เวลาเรียน1!B9</f>
        <v>2</v>
      </c>
      <c r="C9" s="177">
        <f ca="1">เวลาเรียน1!C9</f>
        <v>70628996</v>
      </c>
      <c r="D9" s="552" t="str">
        <f ca="1">เวลาเรียน1!D9</f>
        <v>สามเณรจะชัย  ลิซอ</v>
      </c>
      <c r="E9" s="569"/>
      <c r="F9" s="553"/>
      <c r="G9" s="38"/>
      <c r="H9" s="38"/>
      <c r="I9" s="178"/>
      <c r="J9" s="179"/>
      <c r="K9" s="179"/>
      <c r="L9" s="179"/>
      <c r="M9" s="180"/>
      <c r="N9" s="181"/>
      <c r="O9" s="182"/>
      <c r="P9" s="182"/>
      <c r="Q9" s="182"/>
      <c r="R9" s="183"/>
      <c r="S9" s="181"/>
      <c r="T9" s="182"/>
      <c r="U9" s="182"/>
      <c r="V9" s="182"/>
      <c r="W9" s="183"/>
      <c r="X9" s="181"/>
      <c r="Y9" s="182"/>
      <c r="Z9" s="182"/>
      <c r="AA9" s="182"/>
      <c r="AB9" s="183"/>
      <c r="AC9" s="181"/>
      <c r="AD9" s="182"/>
      <c r="AE9" s="182"/>
      <c r="AF9" s="182"/>
      <c r="AG9" s="183"/>
      <c r="AH9" s="181"/>
      <c r="AI9" s="182"/>
      <c r="AJ9" s="182"/>
      <c r="AK9" s="182"/>
      <c r="AL9" s="183"/>
      <c r="AM9" s="181"/>
      <c r="AN9" s="171">
        <f t="shared" ref="AN9:AN52" ca="1" si="0">IF(C9="","",SUMIF(I9:AM9,"&lt;&gt;-1"))</f>
        <v>0</v>
      </c>
      <c r="AO9" s="181"/>
      <c r="AP9" s="401" t="e">
        <f t="shared" ref="AP9:AP52" ca="1" si="1">IF(C9="","",ROUND(AO9*AP$7/AO$7,0))</f>
        <v>#DIV/0!</v>
      </c>
      <c r="AQ9" s="402"/>
      <c r="AR9" s="401">
        <f t="shared" ref="AR9:AR52" ca="1" si="2">IF(C9="","",IF(AQ$7=0,0,ROUND(AQ9*AR$7/AQ$7,0)))</f>
        <v>0</v>
      </c>
      <c r="AS9" s="211" t="e">
        <f t="shared" ref="AS9:AS52" ca="1" si="3">IF(C9="","",AP9+AR9)</f>
        <v>#DIV/0!</v>
      </c>
      <c r="AT9" s="184" t="e">
        <f t="shared" ref="AT9:AT52" ca="1" si="4">IF(C9="","",SUM(AN9,AS9))</f>
        <v>#DIV/0!</v>
      </c>
      <c r="AU9" s="172" t="e">
        <f ca="1">IF(C9="","",ROUND(AT9/AT$7*AU$7,0))</f>
        <v>#DIV/0!</v>
      </c>
      <c r="AV9" s="184" t="e">
        <f ca="1">IF(AU9="","",IF(AY9&lt;&gt;"","-",IF(AX9&lt;&gt;"",AX9,IF(COUNTIF(I9:AT9,"-1")&gt;0,"ร",VLOOKUP(AU9,หน้าหลัก!Q$5:U$13,4,TRUE)))))</f>
        <v>#DIV/0!</v>
      </c>
      <c r="AW9" s="185" t="e">
        <f ca="1">AV9&amp;ข้อมูลนักเรียน!G9</f>
        <v>#DIV/0!</v>
      </c>
      <c r="AX9" s="186"/>
      <c r="AY9" s="176" t="str">
        <f ca="1">เวลาเรียน1!G9</f>
        <v/>
      </c>
      <c r="AZ9" s="150"/>
    </row>
    <row r="10" spans="1:52" ht="15.75" customHeight="1" x14ac:dyDescent="0.3">
      <c r="A10" s="150"/>
      <c r="B10" s="177">
        <f ca="1">เวลาเรียน1!B10</f>
        <v>3</v>
      </c>
      <c r="C10" s="177">
        <f ca="1">เวลาเรียน1!C10</f>
        <v>70629018</v>
      </c>
      <c r="D10" s="552" t="str">
        <f ca="1">เวลาเรียน1!D10</f>
        <v>สามเณรชัยยะ  พรหมอินต๊ะ</v>
      </c>
      <c r="E10" s="569"/>
      <c r="F10" s="553"/>
      <c r="G10" s="38"/>
      <c r="H10" s="38"/>
      <c r="I10" s="178"/>
      <c r="J10" s="179"/>
      <c r="K10" s="179"/>
      <c r="L10" s="179"/>
      <c r="M10" s="180"/>
      <c r="N10" s="181"/>
      <c r="O10" s="182"/>
      <c r="P10" s="182"/>
      <c r="Q10" s="182"/>
      <c r="R10" s="183"/>
      <c r="S10" s="181"/>
      <c r="T10" s="182"/>
      <c r="U10" s="182"/>
      <c r="V10" s="182"/>
      <c r="W10" s="183"/>
      <c r="X10" s="181"/>
      <c r="Y10" s="182"/>
      <c r="Z10" s="182"/>
      <c r="AA10" s="182"/>
      <c r="AB10" s="183"/>
      <c r="AC10" s="181"/>
      <c r="AD10" s="182"/>
      <c r="AE10" s="182"/>
      <c r="AF10" s="182"/>
      <c r="AG10" s="183"/>
      <c r="AH10" s="181"/>
      <c r="AI10" s="182"/>
      <c r="AJ10" s="182"/>
      <c r="AK10" s="182"/>
      <c r="AL10" s="183"/>
      <c r="AM10" s="181"/>
      <c r="AN10" s="171">
        <f t="shared" ca="1" si="0"/>
        <v>0</v>
      </c>
      <c r="AO10" s="181"/>
      <c r="AP10" s="401" t="e">
        <f t="shared" ca="1" si="1"/>
        <v>#DIV/0!</v>
      </c>
      <c r="AQ10" s="402"/>
      <c r="AR10" s="401">
        <f t="shared" ca="1" si="2"/>
        <v>0</v>
      </c>
      <c r="AS10" s="211" t="e">
        <f t="shared" ca="1" si="3"/>
        <v>#DIV/0!</v>
      </c>
      <c r="AT10" s="184" t="e">
        <f t="shared" ca="1" si="4"/>
        <v>#DIV/0!</v>
      </c>
      <c r="AU10" s="172" t="e">
        <f t="shared" ref="AU10:AU52" ca="1" si="5">IF(C10="","",ROUND(AT10/AT$7*AU$7,0))</f>
        <v>#DIV/0!</v>
      </c>
      <c r="AV10" s="184" t="e">
        <f ca="1">IF(AU10="","",IF(AY10&lt;&gt;"","-",IF(AX10&lt;&gt;"",AX10,IF(COUNTIF(I10:AT10,"-1")&gt;0,"ร",VLOOKUP(AU10,หน้าหลัก!Q$5:U$13,4,TRUE)))))</f>
        <v>#DIV/0!</v>
      </c>
      <c r="AW10" s="185" t="e">
        <f ca="1">AV10&amp;ข้อมูลนักเรียน!G10</f>
        <v>#DIV/0!</v>
      </c>
      <c r="AX10" s="186"/>
      <c r="AY10" s="176" t="str">
        <f ca="1">เวลาเรียน1!G10</f>
        <v/>
      </c>
      <c r="AZ10" s="150"/>
    </row>
    <row r="11" spans="1:52" ht="15.75" customHeight="1" x14ac:dyDescent="0.3">
      <c r="A11" s="150"/>
      <c r="B11" s="177">
        <f ca="1">เวลาเรียน1!B11</f>
        <v>4</v>
      </c>
      <c r="C11" s="177">
        <f ca="1">เวลาเรียน1!C11</f>
        <v>70629022</v>
      </c>
      <c r="D11" s="552" t="str">
        <f ca="1">เวลาเรียน1!D11</f>
        <v>สามเณรณัฐพล  วงค์อุ่นใจ</v>
      </c>
      <c r="E11" s="569"/>
      <c r="F11" s="553"/>
      <c r="G11" s="38"/>
      <c r="H11" s="38"/>
      <c r="I11" s="178"/>
      <c r="J11" s="179"/>
      <c r="K11" s="179"/>
      <c r="L11" s="179"/>
      <c r="M11" s="180"/>
      <c r="N11" s="181"/>
      <c r="O11" s="182"/>
      <c r="P11" s="182"/>
      <c r="Q11" s="182"/>
      <c r="R11" s="183"/>
      <c r="S11" s="181"/>
      <c r="T11" s="182"/>
      <c r="U11" s="182"/>
      <c r="V11" s="182"/>
      <c r="W11" s="183"/>
      <c r="X11" s="181"/>
      <c r="Y11" s="182"/>
      <c r="Z11" s="182"/>
      <c r="AA11" s="182"/>
      <c r="AB11" s="183"/>
      <c r="AC11" s="181"/>
      <c r="AD11" s="182"/>
      <c r="AE11" s="182"/>
      <c r="AF11" s="182"/>
      <c r="AG11" s="183"/>
      <c r="AH11" s="181"/>
      <c r="AI11" s="182"/>
      <c r="AJ11" s="182"/>
      <c r="AK11" s="182"/>
      <c r="AL11" s="183"/>
      <c r="AM11" s="181"/>
      <c r="AN11" s="171">
        <f t="shared" ca="1" si="0"/>
        <v>0</v>
      </c>
      <c r="AO11" s="181"/>
      <c r="AP11" s="401" t="e">
        <f t="shared" ca="1" si="1"/>
        <v>#DIV/0!</v>
      </c>
      <c r="AQ11" s="402"/>
      <c r="AR11" s="401">
        <f t="shared" ca="1" si="2"/>
        <v>0</v>
      </c>
      <c r="AS11" s="211" t="e">
        <f t="shared" ca="1" si="3"/>
        <v>#DIV/0!</v>
      </c>
      <c r="AT11" s="184" t="e">
        <f t="shared" ca="1" si="4"/>
        <v>#DIV/0!</v>
      </c>
      <c r="AU11" s="172" t="e">
        <f t="shared" ca="1" si="5"/>
        <v>#DIV/0!</v>
      </c>
      <c r="AV11" s="184" t="e">
        <f ca="1">IF(AU11="","",IF(AY11&lt;&gt;"","-",IF(AX11&lt;&gt;"",AX11,IF(COUNTIF(I11:AT11,"-1")&gt;0,"ร",VLOOKUP(AU11,หน้าหลัก!Q$5:U$13,4,TRUE)))))</f>
        <v>#DIV/0!</v>
      </c>
      <c r="AW11" s="185" t="e">
        <f ca="1">AV11&amp;ข้อมูลนักเรียน!G11</f>
        <v>#DIV/0!</v>
      </c>
      <c r="AX11" s="186"/>
      <c r="AY11" s="176" t="str">
        <f ca="1">เวลาเรียน1!G11</f>
        <v/>
      </c>
      <c r="AZ11" s="150"/>
    </row>
    <row r="12" spans="1:52" ht="15.75" customHeight="1" x14ac:dyDescent="0.3">
      <c r="A12" s="150"/>
      <c r="B12" s="177">
        <f ca="1">เวลาเรียน1!B12</f>
        <v>5</v>
      </c>
      <c r="C12" s="177">
        <f ca="1">เวลาเรียน1!C12</f>
        <v>70629024</v>
      </c>
      <c r="D12" s="552" t="str">
        <f ca="1">เวลาเรียน1!D12</f>
        <v>สามเณรเกรียงไกร  ลุงสุ</v>
      </c>
      <c r="E12" s="569"/>
      <c r="F12" s="553"/>
      <c r="G12" s="38"/>
      <c r="H12" s="38"/>
      <c r="I12" s="178"/>
      <c r="J12" s="179"/>
      <c r="K12" s="179"/>
      <c r="L12" s="179"/>
      <c r="M12" s="180"/>
      <c r="N12" s="181"/>
      <c r="O12" s="182"/>
      <c r="P12" s="182"/>
      <c r="Q12" s="182"/>
      <c r="R12" s="183"/>
      <c r="S12" s="181"/>
      <c r="T12" s="182"/>
      <c r="U12" s="182"/>
      <c r="V12" s="182"/>
      <c r="W12" s="183"/>
      <c r="X12" s="181"/>
      <c r="Y12" s="182"/>
      <c r="Z12" s="182"/>
      <c r="AA12" s="182"/>
      <c r="AB12" s="183"/>
      <c r="AC12" s="181"/>
      <c r="AD12" s="182"/>
      <c r="AE12" s="182"/>
      <c r="AF12" s="182"/>
      <c r="AG12" s="183"/>
      <c r="AH12" s="181"/>
      <c r="AI12" s="182"/>
      <c r="AJ12" s="182"/>
      <c r="AK12" s="182"/>
      <c r="AL12" s="183"/>
      <c r="AM12" s="181"/>
      <c r="AN12" s="171">
        <f t="shared" ca="1" si="0"/>
        <v>0</v>
      </c>
      <c r="AO12" s="181"/>
      <c r="AP12" s="401" t="e">
        <f t="shared" ca="1" si="1"/>
        <v>#DIV/0!</v>
      </c>
      <c r="AQ12" s="402"/>
      <c r="AR12" s="401">
        <f t="shared" ca="1" si="2"/>
        <v>0</v>
      </c>
      <c r="AS12" s="211" t="e">
        <f t="shared" ca="1" si="3"/>
        <v>#DIV/0!</v>
      </c>
      <c r="AT12" s="184" t="e">
        <f t="shared" ca="1" si="4"/>
        <v>#DIV/0!</v>
      </c>
      <c r="AU12" s="172" t="e">
        <f t="shared" ca="1" si="5"/>
        <v>#DIV/0!</v>
      </c>
      <c r="AV12" s="184" t="e">
        <f ca="1">IF(AU12="","",IF(AY12&lt;&gt;"","-",IF(AX12&lt;&gt;"",AX12,IF(COUNTIF(I12:AT12,"-1")&gt;0,"ร",VLOOKUP(AU12,หน้าหลัก!Q$5:U$13,4,TRUE)))))</f>
        <v>#DIV/0!</v>
      </c>
      <c r="AW12" s="185" t="e">
        <f ca="1">AV12&amp;ข้อมูลนักเรียน!G12</f>
        <v>#DIV/0!</v>
      </c>
      <c r="AX12" s="186"/>
      <c r="AY12" s="176" t="str">
        <f ca="1">เวลาเรียน1!G12</f>
        <v/>
      </c>
      <c r="AZ12" s="150"/>
    </row>
    <row r="13" spans="1:52" ht="15.75" customHeight="1" x14ac:dyDescent="0.3">
      <c r="A13" s="150"/>
      <c r="B13" s="177">
        <f ca="1">เวลาเรียน1!B13</f>
        <v>6</v>
      </c>
      <c r="C13" s="177">
        <f ca="1">เวลาเรียน1!C13</f>
        <v>70629031</v>
      </c>
      <c r="D13" s="552" t="str">
        <f ca="1">เวลาเรียน1!D13</f>
        <v>สามเณรณัฐวุฒิ  ทรายปัญญา</v>
      </c>
      <c r="E13" s="569"/>
      <c r="F13" s="553"/>
      <c r="G13" s="38"/>
      <c r="H13" s="38"/>
      <c r="I13" s="178"/>
      <c r="J13" s="179"/>
      <c r="K13" s="179"/>
      <c r="L13" s="179"/>
      <c r="M13" s="180"/>
      <c r="N13" s="181"/>
      <c r="O13" s="182"/>
      <c r="P13" s="182"/>
      <c r="Q13" s="182"/>
      <c r="R13" s="183"/>
      <c r="S13" s="181"/>
      <c r="T13" s="182"/>
      <c r="U13" s="182"/>
      <c r="V13" s="182"/>
      <c r="W13" s="183"/>
      <c r="X13" s="181"/>
      <c r="Y13" s="182"/>
      <c r="Z13" s="182"/>
      <c r="AA13" s="182"/>
      <c r="AB13" s="183"/>
      <c r="AC13" s="181"/>
      <c r="AD13" s="182"/>
      <c r="AE13" s="182"/>
      <c r="AF13" s="182"/>
      <c r="AG13" s="183"/>
      <c r="AH13" s="181"/>
      <c r="AI13" s="182"/>
      <c r="AJ13" s="182"/>
      <c r="AK13" s="182"/>
      <c r="AL13" s="183"/>
      <c r="AM13" s="181"/>
      <c r="AN13" s="171">
        <f t="shared" ca="1" si="0"/>
        <v>0</v>
      </c>
      <c r="AO13" s="181"/>
      <c r="AP13" s="401" t="e">
        <f t="shared" ca="1" si="1"/>
        <v>#DIV/0!</v>
      </c>
      <c r="AQ13" s="402"/>
      <c r="AR13" s="401">
        <f t="shared" ca="1" si="2"/>
        <v>0</v>
      </c>
      <c r="AS13" s="211" t="e">
        <f t="shared" ca="1" si="3"/>
        <v>#DIV/0!</v>
      </c>
      <c r="AT13" s="184" t="e">
        <f t="shared" ca="1" si="4"/>
        <v>#DIV/0!</v>
      </c>
      <c r="AU13" s="172" t="e">
        <f t="shared" ca="1" si="5"/>
        <v>#DIV/0!</v>
      </c>
      <c r="AV13" s="184" t="e">
        <f ca="1">IF(AU13="","",IF(AY13&lt;&gt;"","-",IF(AX13&lt;&gt;"",AX13,IF(COUNTIF(I13:AT13,"-1")&gt;0,"ร",VLOOKUP(AU13,หน้าหลัก!Q$5:U$13,4,TRUE)))))</f>
        <v>#DIV/0!</v>
      </c>
      <c r="AW13" s="185" t="e">
        <f ca="1">AV13&amp;ข้อมูลนักเรียน!G13</f>
        <v>#DIV/0!</v>
      </c>
      <c r="AX13" s="186" t="s">
        <v>61</v>
      </c>
      <c r="AY13" s="176" t="str">
        <f ca="1">เวลาเรียน1!G13</f>
        <v/>
      </c>
      <c r="AZ13" s="150"/>
    </row>
    <row r="14" spans="1:52" ht="15.75" customHeight="1" x14ac:dyDescent="0.3">
      <c r="A14" s="150"/>
      <c r="B14" s="177">
        <f ca="1">เวลาเรียน1!B14</f>
        <v>7</v>
      </c>
      <c r="C14" s="177">
        <f ca="1">เวลาเรียน1!C14</f>
        <v>70629035</v>
      </c>
      <c r="D14" s="552" t="str">
        <f ca="1">เวลาเรียน1!D14</f>
        <v>สามเณรทินกร  จองหลี</v>
      </c>
      <c r="E14" s="569"/>
      <c r="F14" s="553"/>
      <c r="G14" s="38"/>
      <c r="H14" s="38"/>
      <c r="I14" s="178"/>
      <c r="J14" s="179"/>
      <c r="K14" s="179"/>
      <c r="L14" s="179"/>
      <c r="M14" s="180"/>
      <c r="N14" s="181"/>
      <c r="O14" s="182"/>
      <c r="P14" s="182"/>
      <c r="Q14" s="182"/>
      <c r="R14" s="183"/>
      <c r="S14" s="181"/>
      <c r="T14" s="182"/>
      <c r="U14" s="182"/>
      <c r="V14" s="182"/>
      <c r="W14" s="183"/>
      <c r="X14" s="181"/>
      <c r="Y14" s="182"/>
      <c r="Z14" s="182"/>
      <c r="AA14" s="182"/>
      <c r="AB14" s="183"/>
      <c r="AC14" s="181"/>
      <c r="AD14" s="182"/>
      <c r="AE14" s="182"/>
      <c r="AF14" s="182"/>
      <c r="AG14" s="183"/>
      <c r="AH14" s="181"/>
      <c r="AI14" s="182"/>
      <c r="AJ14" s="182"/>
      <c r="AK14" s="182"/>
      <c r="AL14" s="183"/>
      <c r="AM14" s="181"/>
      <c r="AN14" s="171">
        <f t="shared" ca="1" si="0"/>
        <v>0</v>
      </c>
      <c r="AO14" s="181"/>
      <c r="AP14" s="401" t="e">
        <f t="shared" ca="1" si="1"/>
        <v>#DIV/0!</v>
      </c>
      <c r="AQ14" s="402"/>
      <c r="AR14" s="401">
        <f t="shared" ca="1" si="2"/>
        <v>0</v>
      </c>
      <c r="AS14" s="211" t="e">
        <f t="shared" ca="1" si="3"/>
        <v>#DIV/0!</v>
      </c>
      <c r="AT14" s="184" t="e">
        <f t="shared" ca="1" si="4"/>
        <v>#DIV/0!</v>
      </c>
      <c r="AU14" s="172" t="e">
        <f t="shared" ca="1" si="5"/>
        <v>#DIV/0!</v>
      </c>
      <c r="AV14" s="184" t="e">
        <f ca="1">IF(AU14="","",IF(AY14&lt;&gt;"","-",IF(AX14&lt;&gt;"",AX14,IF(COUNTIF(I14:AT14,"-1")&gt;0,"ร",VLOOKUP(AU14,หน้าหลัก!Q$5:U$13,4,TRUE)))))</f>
        <v>#DIV/0!</v>
      </c>
      <c r="AW14" s="185" t="e">
        <f ca="1">AV14&amp;ข้อมูลนักเรียน!G14</f>
        <v>#DIV/0!</v>
      </c>
      <c r="AX14" s="186"/>
      <c r="AY14" s="176" t="str">
        <f ca="1">เวลาเรียน1!G14</f>
        <v/>
      </c>
      <c r="AZ14" s="150"/>
    </row>
    <row r="15" spans="1:52" ht="15.75" customHeight="1" x14ac:dyDescent="0.3">
      <c r="A15" s="150"/>
      <c r="B15" s="177">
        <f ca="1">เวลาเรียน1!B15</f>
        <v>8</v>
      </c>
      <c r="C15" s="177">
        <f ca="1">เวลาเรียน1!C15</f>
        <v>70629041</v>
      </c>
      <c r="D15" s="552" t="str">
        <f ca="1">เวลาเรียน1!D15</f>
        <v>สามเณรกรรชัย  พยัคฆา</v>
      </c>
      <c r="E15" s="569"/>
      <c r="F15" s="553"/>
      <c r="G15" s="38"/>
      <c r="H15" s="38"/>
      <c r="I15" s="178"/>
      <c r="J15" s="179"/>
      <c r="K15" s="179"/>
      <c r="L15" s="179"/>
      <c r="M15" s="180"/>
      <c r="N15" s="181"/>
      <c r="O15" s="182"/>
      <c r="P15" s="182"/>
      <c r="Q15" s="182"/>
      <c r="R15" s="183"/>
      <c r="S15" s="181"/>
      <c r="T15" s="182"/>
      <c r="U15" s="182"/>
      <c r="V15" s="182"/>
      <c r="W15" s="183"/>
      <c r="X15" s="181"/>
      <c r="Y15" s="182"/>
      <c r="Z15" s="182"/>
      <c r="AA15" s="182"/>
      <c r="AB15" s="183"/>
      <c r="AC15" s="181"/>
      <c r="AD15" s="182"/>
      <c r="AE15" s="182"/>
      <c r="AF15" s="182"/>
      <c r="AG15" s="183"/>
      <c r="AH15" s="181"/>
      <c r="AI15" s="182"/>
      <c r="AJ15" s="182"/>
      <c r="AK15" s="182"/>
      <c r="AL15" s="183"/>
      <c r="AM15" s="181"/>
      <c r="AN15" s="171">
        <f t="shared" ca="1" si="0"/>
        <v>0</v>
      </c>
      <c r="AO15" s="181"/>
      <c r="AP15" s="401" t="e">
        <f t="shared" ca="1" si="1"/>
        <v>#DIV/0!</v>
      </c>
      <c r="AQ15" s="402"/>
      <c r="AR15" s="401">
        <f t="shared" ca="1" si="2"/>
        <v>0</v>
      </c>
      <c r="AS15" s="211" t="e">
        <f t="shared" ca="1" si="3"/>
        <v>#DIV/0!</v>
      </c>
      <c r="AT15" s="184" t="e">
        <f t="shared" ca="1" si="4"/>
        <v>#DIV/0!</v>
      </c>
      <c r="AU15" s="172" t="e">
        <f t="shared" ca="1" si="5"/>
        <v>#DIV/0!</v>
      </c>
      <c r="AV15" s="184" t="e">
        <f ca="1">IF(AU15="","",IF(AY15&lt;&gt;"","-",IF(AX15&lt;&gt;"",AX15,IF(COUNTIF(I15:AT15,"-1")&gt;0,"ร",VLOOKUP(AU15,หน้าหลัก!Q$5:U$13,4,TRUE)))))</f>
        <v>#DIV/0!</v>
      </c>
      <c r="AW15" s="185" t="e">
        <f ca="1">AV15&amp;ข้อมูลนักเรียน!G15</f>
        <v>#DIV/0!</v>
      </c>
      <c r="AX15" s="186"/>
      <c r="AY15" s="176" t="str">
        <f ca="1">เวลาเรียน1!G15</f>
        <v/>
      </c>
      <c r="AZ15" s="150"/>
    </row>
    <row r="16" spans="1:52" ht="15.75" customHeight="1" x14ac:dyDescent="0.3">
      <c r="A16" s="150"/>
      <c r="B16" s="177">
        <f ca="1">เวลาเรียน1!B16</f>
        <v>9</v>
      </c>
      <c r="C16" s="177">
        <f ca="1">เวลาเรียน1!C16</f>
        <v>70629028</v>
      </c>
      <c r="D16" s="552" t="str">
        <f ca="1">เวลาเรียน1!D16</f>
        <v>สามเณรธนพงษ์  ใคร้โท้ง</v>
      </c>
      <c r="E16" s="569"/>
      <c r="F16" s="553"/>
      <c r="G16" s="38"/>
      <c r="H16" s="38"/>
      <c r="I16" s="178"/>
      <c r="J16" s="179"/>
      <c r="K16" s="179"/>
      <c r="L16" s="179"/>
      <c r="M16" s="180"/>
      <c r="N16" s="181"/>
      <c r="O16" s="182"/>
      <c r="P16" s="182"/>
      <c r="Q16" s="182"/>
      <c r="R16" s="183"/>
      <c r="S16" s="181"/>
      <c r="T16" s="182"/>
      <c r="U16" s="182"/>
      <c r="V16" s="182"/>
      <c r="W16" s="183"/>
      <c r="X16" s="181"/>
      <c r="Y16" s="182"/>
      <c r="Z16" s="182"/>
      <c r="AA16" s="182"/>
      <c r="AB16" s="183"/>
      <c r="AC16" s="181"/>
      <c r="AD16" s="182"/>
      <c r="AE16" s="182"/>
      <c r="AF16" s="182"/>
      <c r="AG16" s="183"/>
      <c r="AH16" s="181"/>
      <c r="AI16" s="182"/>
      <c r="AJ16" s="182"/>
      <c r="AK16" s="182"/>
      <c r="AL16" s="183"/>
      <c r="AM16" s="181"/>
      <c r="AN16" s="171">
        <f t="shared" ca="1" si="0"/>
        <v>0</v>
      </c>
      <c r="AO16" s="181"/>
      <c r="AP16" s="401" t="e">
        <f t="shared" ca="1" si="1"/>
        <v>#DIV/0!</v>
      </c>
      <c r="AQ16" s="402"/>
      <c r="AR16" s="401">
        <f t="shared" ca="1" si="2"/>
        <v>0</v>
      </c>
      <c r="AS16" s="211" t="e">
        <f t="shared" ca="1" si="3"/>
        <v>#DIV/0!</v>
      </c>
      <c r="AT16" s="184" t="e">
        <f t="shared" ca="1" si="4"/>
        <v>#DIV/0!</v>
      </c>
      <c r="AU16" s="172" t="e">
        <f t="shared" ca="1" si="5"/>
        <v>#DIV/0!</v>
      </c>
      <c r="AV16" s="184" t="e">
        <f ca="1">IF(AU16="","",IF(AY16&lt;&gt;"","-",IF(AX16&lt;&gt;"",AX16,IF(COUNTIF(I16:AT16,"-1")&gt;0,"ร",VLOOKUP(AU16,หน้าหลัก!Q$5:U$13,4,TRUE)))))</f>
        <v>#DIV/0!</v>
      </c>
      <c r="AW16" s="185" t="e">
        <f ca="1">AV16&amp;ข้อมูลนักเรียน!G16</f>
        <v>#DIV/0!</v>
      </c>
      <c r="AX16" s="186"/>
      <c r="AY16" s="176" t="str">
        <f ca="1">เวลาเรียน1!G16</f>
        <v/>
      </c>
      <c r="AZ16" s="150"/>
    </row>
    <row r="17" spans="1:52" ht="15.75" customHeight="1" x14ac:dyDescent="0.3">
      <c r="A17" s="150"/>
      <c r="B17" s="177">
        <f ca="1">เวลาเรียน1!B17</f>
        <v>10</v>
      </c>
      <c r="C17" s="177">
        <f ca="1">เวลาเรียน1!C17</f>
        <v>70659226</v>
      </c>
      <c r="D17" s="552" t="str">
        <f ca="1">เวลาเรียน1!D17</f>
        <v>สามเณรกฤษณะ  ปัญญามี</v>
      </c>
      <c r="E17" s="569"/>
      <c r="F17" s="553"/>
      <c r="G17" s="38"/>
      <c r="H17" s="38"/>
      <c r="I17" s="178"/>
      <c r="J17" s="179"/>
      <c r="K17" s="179"/>
      <c r="L17" s="179"/>
      <c r="M17" s="180"/>
      <c r="N17" s="181"/>
      <c r="O17" s="182"/>
      <c r="P17" s="182"/>
      <c r="Q17" s="182"/>
      <c r="R17" s="183"/>
      <c r="S17" s="181"/>
      <c r="T17" s="182"/>
      <c r="U17" s="182"/>
      <c r="V17" s="182"/>
      <c r="W17" s="183"/>
      <c r="X17" s="181"/>
      <c r="Y17" s="182"/>
      <c r="Z17" s="182"/>
      <c r="AA17" s="182"/>
      <c r="AB17" s="183"/>
      <c r="AC17" s="181"/>
      <c r="AD17" s="182"/>
      <c r="AE17" s="182"/>
      <c r="AF17" s="182"/>
      <c r="AG17" s="183"/>
      <c r="AH17" s="181"/>
      <c r="AI17" s="182"/>
      <c r="AJ17" s="182"/>
      <c r="AK17" s="182"/>
      <c r="AL17" s="183"/>
      <c r="AM17" s="181"/>
      <c r="AN17" s="171">
        <f t="shared" ca="1" si="0"/>
        <v>0</v>
      </c>
      <c r="AO17" s="181"/>
      <c r="AP17" s="401" t="e">
        <f t="shared" ca="1" si="1"/>
        <v>#DIV/0!</v>
      </c>
      <c r="AQ17" s="402"/>
      <c r="AR17" s="401">
        <f t="shared" ca="1" si="2"/>
        <v>0</v>
      </c>
      <c r="AS17" s="211" t="e">
        <f t="shared" ca="1" si="3"/>
        <v>#DIV/0!</v>
      </c>
      <c r="AT17" s="184" t="e">
        <f t="shared" ca="1" si="4"/>
        <v>#DIV/0!</v>
      </c>
      <c r="AU17" s="172" t="e">
        <f t="shared" ca="1" si="5"/>
        <v>#DIV/0!</v>
      </c>
      <c r="AV17" s="184" t="e">
        <f ca="1">IF(AU17="","",IF(AY17&lt;&gt;"","-",IF(AX17&lt;&gt;"",AX17,IF(COUNTIF(I17:AT17,"-1")&gt;0,"ร",VLOOKUP(AU17,หน้าหลัก!Q$5:U$13,4,TRUE)))))</f>
        <v>#DIV/0!</v>
      </c>
      <c r="AW17" s="185" t="e">
        <f ca="1">AV17&amp;ข้อมูลนักเรียน!G17</f>
        <v>#DIV/0!</v>
      </c>
      <c r="AX17" s="186"/>
      <c r="AY17" s="176" t="str">
        <f ca="1">เวลาเรียน1!G17</f>
        <v/>
      </c>
      <c r="AZ17" s="150"/>
    </row>
    <row r="18" spans="1:52" ht="15.75" customHeight="1" x14ac:dyDescent="0.3">
      <c r="A18" s="150"/>
      <c r="B18" s="177">
        <f ca="1">เวลาเรียน1!B18</f>
        <v>11</v>
      </c>
      <c r="C18" s="177">
        <f ca="1">เวลาเรียน1!C18</f>
        <v>70659227</v>
      </c>
      <c r="D18" s="552" t="str">
        <f ca="1">เวลาเรียน1!D18</f>
        <v>สามเณรสุทธิพงค์  วิมุตาโรตจ์</v>
      </c>
      <c r="E18" s="569"/>
      <c r="F18" s="553"/>
      <c r="G18" s="38"/>
      <c r="H18" s="38"/>
      <c r="I18" s="178"/>
      <c r="J18" s="179"/>
      <c r="K18" s="179"/>
      <c r="L18" s="179"/>
      <c r="M18" s="180"/>
      <c r="N18" s="181"/>
      <c r="O18" s="182"/>
      <c r="P18" s="182"/>
      <c r="Q18" s="182"/>
      <c r="R18" s="183"/>
      <c r="S18" s="181"/>
      <c r="T18" s="182"/>
      <c r="U18" s="182"/>
      <c r="V18" s="182"/>
      <c r="W18" s="183"/>
      <c r="X18" s="181"/>
      <c r="Y18" s="182"/>
      <c r="Z18" s="182"/>
      <c r="AA18" s="182"/>
      <c r="AB18" s="183"/>
      <c r="AC18" s="181"/>
      <c r="AD18" s="182"/>
      <c r="AE18" s="182"/>
      <c r="AF18" s="182"/>
      <c r="AG18" s="183"/>
      <c r="AH18" s="181"/>
      <c r="AI18" s="182"/>
      <c r="AJ18" s="182"/>
      <c r="AK18" s="182"/>
      <c r="AL18" s="183"/>
      <c r="AM18" s="181"/>
      <c r="AN18" s="171">
        <f t="shared" ca="1" si="0"/>
        <v>0</v>
      </c>
      <c r="AO18" s="181"/>
      <c r="AP18" s="401" t="e">
        <f t="shared" ca="1" si="1"/>
        <v>#DIV/0!</v>
      </c>
      <c r="AQ18" s="402"/>
      <c r="AR18" s="401">
        <f t="shared" ca="1" si="2"/>
        <v>0</v>
      </c>
      <c r="AS18" s="211" t="e">
        <f t="shared" ca="1" si="3"/>
        <v>#DIV/0!</v>
      </c>
      <c r="AT18" s="184" t="e">
        <f t="shared" ca="1" si="4"/>
        <v>#DIV/0!</v>
      </c>
      <c r="AU18" s="172" t="e">
        <f t="shared" ca="1" si="5"/>
        <v>#DIV/0!</v>
      </c>
      <c r="AV18" s="184" t="e">
        <f ca="1">IF(AU18="","",IF(AY18&lt;&gt;"","-",IF(AX18&lt;&gt;"",AX18,IF(COUNTIF(I18:AT18,"-1")&gt;0,"ร",VLOOKUP(AU18,หน้าหลัก!Q$5:U$13,4,TRUE)))))</f>
        <v>#DIV/0!</v>
      </c>
      <c r="AW18" s="185" t="e">
        <f ca="1">AV18&amp;ข้อมูลนักเรียน!G18</f>
        <v>#DIV/0!</v>
      </c>
      <c r="AX18" s="186"/>
      <c r="AY18" s="176" t="str">
        <f ca="1">เวลาเรียน1!G18</f>
        <v/>
      </c>
      <c r="AZ18" s="150"/>
    </row>
    <row r="19" spans="1:52" ht="15.75" customHeight="1" x14ac:dyDescent="0.3">
      <c r="A19" s="150"/>
      <c r="B19" s="177">
        <f ca="1">เวลาเรียน1!B19</f>
        <v>12</v>
      </c>
      <c r="C19" s="177" t="str">
        <f ca="1">เวลาเรียน1!C19</f>
        <v/>
      </c>
      <c r="D19" s="552" t="str">
        <f ca="1">เวลาเรียน1!D19</f>
        <v/>
      </c>
      <c r="E19" s="569"/>
      <c r="F19" s="553"/>
      <c r="G19" s="38"/>
      <c r="H19" s="38"/>
      <c r="I19" s="178"/>
      <c r="J19" s="179"/>
      <c r="K19" s="179"/>
      <c r="L19" s="179"/>
      <c r="M19" s="180"/>
      <c r="N19" s="181"/>
      <c r="O19" s="182"/>
      <c r="P19" s="182"/>
      <c r="Q19" s="182"/>
      <c r="R19" s="183"/>
      <c r="S19" s="181"/>
      <c r="T19" s="182"/>
      <c r="U19" s="182"/>
      <c r="V19" s="182"/>
      <c r="W19" s="183"/>
      <c r="X19" s="181"/>
      <c r="Y19" s="182"/>
      <c r="Z19" s="182"/>
      <c r="AA19" s="182"/>
      <c r="AB19" s="183"/>
      <c r="AC19" s="181"/>
      <c r="AD19" s="182"/>
      <c r="AE19" s="182"/>
      <c r="AF19" s="182"/>
      <c r="AG19" s="183"/>
      <c r="AH19" s="181"/>
      <c r="AI19" s="182"/>
      <c r="AJ19" s="182"/>
      <c r="AK19" s="182"/>
      <c r="AL19" s="183"/>
      <c r="AM19" s="181"/>
      <c r="AN19" s="171" t="str">
        <f t="shared" ca="1" si="0"/>
        <v/>
      </c>
      <c r="AO19" s="181"/>
      <c r="AP19" s="401" t="str">
        <f t="shared" ca="1" si="1"/>
        <v/>
      </c>
      <c r="AQ19" s="402"/>
      <c r="AR19" s="401" t="str">
        <f t="shared" ca="1" si="2"/>
        <v/>
      </c>
      <c r="AS19" s="211" t="str">
        <f t="shared" ca="1" si="3"/>
        <v/>
      </c>
      <c r="AT19" s="184" t="str">
        <f t="shared" ca="1" si="4"/>
        <v/>
      </c>
      <c r="AU19" s="172" t="str">
        <f t="shared" ca="1" si="5"/>
        <v/>
      </c>
      <c r="AV19" s="184" t="str">
        <f ca="1">IF(AU19="","",IF(AY19&lt;&gt;"","-",IF(AX19&lt;&gt;"",AX19,IF(COUNTIF(I19:AT19,"-1")&gt;0,"ร",VLOOKUP(AU19,หน้าหลัก!Q$5:U$13,4,TRUE)))))</f>
        <v/>
      </c>
      <c r="AW19" s="185" t="str">
        <f ca="1">AV19&amp;ข้อมูลนักเรียน!G19</f>
        <v/>
      </c>
      <c r="AX19" s="186"/>
      <c r="AY19" s="176" t="str">
        <f ca="1">เวลาเรียน1!G19</f>
        <v/>
      </c>
      <c r="AZ19" s="150"/>
    </row>
    <row r="20" spans="1:52" ht="15.75" customHeight="1" x14ac:dyDescent="0.3">
      <c r="A20" s="150"/>
      <c r="B20" s="177">
        <f ca="1">เวลาเรียน1!B20</f>
        <v>13</v>
      </c>
      <c r="C20" s="177" t="str">
        <f ca="1">เวลาเรียน1!C20</f>
        <v/>
      </c>
      <c r="D20" s="552" t="str">
        <f ca="1">เวลาเรียน1!D20</f>
        <v/>
      </c>
      <c r="E20" s="569"/>
      <c r="F20" s="553"/>
      <c r="G20" s="38"/>
      <c r="H20" s="38"/>
      <c r="I20" s="178"/>
      <c r="J20" s="179"/>
      <c r="K20" s="179"/>
      <c r="L20" s="179"/>
      <c r="M20" s="180"/>
      <c r="N20" s="181"/>
      <c r="O20" s="182"/>
      <c r="P20" s="182"/>
      <c r="Q20" s="182"/>
      <c r="R20" s="183"/>
      <c r="S20" s="181"/>
      <c r="T20" s="182"/>
      <c r="U20" s="182"/>
      <c r="V20" s="182"/>
      <c r="W20" s="183"/>
      <c r="X20" s="181"/>
      <c r="Y20" s="182"/>
      <c r="Z20" s="182"/>
      <c r="AA20" s="182"/>
      <c r="AB20" s="183"/>
      <c r="AC20" s="181"/>
      <c r="AD20" s="182"/>
      <c r="AE20" s="182"/>
      <c r="AF20" s="182"/>
      <c r="AG20" s="183"/>
      <c r="AH20" s="181"/>
      <c r="AI20" s="182"/>
      <c r="AJ20" s="182"/>
      <c r="AK20" s="182"/>
      <c r="AL20" s="183"/>
      <c r="AM20" s="181"/>
      <c r="AN20" s="171" t="str">
        <f t="shared" ca="1" si="0"/>
        <v/>
      </c>
      <c r="AO20" s="181"/>
      <c r="AP20" s="401" t="str">
        <f t="shared" ca="1" si="1"/>
        <v/>
      </c>
      <c r="AQ20" s="402"/>
      <c r="AR20" s="401" t="str">
        <f t="shared" ca="1" si="2"/>
        <v/>
      </c>
      <c r="AS20" s="211" t="str">
        <f t="shared" ca="1" si="3"/>
        <v/>
      </c>
      <c r="AT20" s="184" t="str">
        <f t="shared" ca="1" si="4"/>
        <v/>
      </c>
      <c r="AU20" s="172" t="str">
        <f t="shared" ca="1" si="5"/>
        <v/>
      </c>
      <c r="AV20" s="184" t="str">
        <f ca="1">IF(AU20="","",IF(AY20&lt;&gt;"","-",IF(AX20&lt;&gt;"",AX20,IF(COUNTIF(I20:AT20,"-1")&gt;0,"ร",VLOOKUP(AU20,หน้าหลัก!Q$5:U$13,4,TRUE)))))</f>
        <v/>
      </c>
      <c r="AW20" s="185" t="str">
        <f ca="1">AV20&amp;ข้อมูลนักเรียน!G20</f>
        <v/>
      </c>
      <c r="AX20" s="186"/>
      <c r="AY20" s="176" t="str">
        <f ca="1">เวลาเรียน1!G20</f>
        <v/>
      </c>
      <c r="AZ20" s="150"/>
    </row>
    <row r="21" spans="1:52" ht="15.75" customHeight="1" x14ac:dyDescent="0.3">
      <c r="A21" s="150"/>
      <c r="B21" s="177">
        <f ca="1">เวลาเรียน1!B21</f>
        <v>14</v>
      </c>
      <c r="C21" s="177" t="str">
        <f ca="1">เวลาเรียน1!C21</f>
        <v/>
      </c>
      <c r="D21" s="552" t="str">
        <f ca="1">เวลาเรียน1!D21</f>
        <v/>
      </c>
      <c r="E21" s="569"/>
      <c r="F21" s="553"/>
      <c r="G21" s="38"/>
      <c r="H21" s="38"/>
      <c r="I21" s="178"/>
      <c r="J21" s="179"/>
      <c r="K21" s="179"/>
      <c r="L21" s="179"/>
      <c r="M21" s="180"/>
      <c r="N21" s="181"/>
      <c r="O21" s="182"/>
      <c r="P21" s="182"/>
      <c r="Q21" s="182"/>
      <c r="R21" s="183"/>
      <c r="S21" s="181"/>
      <c r="T21" s="182"/>
      <c r="U21" s="182"/>
      <c r="V21" s="182"/>
      <c r="W21" s="183"/>
      <c r="X21" s="181"/>
      <c r="Y21" s="182"/>
      <c r="Z21" s="182"/>
      <c r="AA21" s="182"/>
      <c r="AB21" s="183"/>
      <c r="AC21" s="181"/>
      <c r="AD21" s="182"/>
      <c r="AE21" s="182"/>
      <c r="AF21" s="182"/>
      <c r="AG21" s="183"/>
      <c r="AH21" s="181"/>
      <c r="AI21" s="182"/>
      <c r="AJ21" s="182"/>
      <c r="AK21" s="182"/>
      <c r="AL21" s="183"/>
      <c r="AM21" s="181"/>
      <c r="AN21" s="171" t="str">
        <f t="shared" ca="1" si="0"/>
        <v/>
      </c>
      <c r="AO21" s="181"/>
      <c r="AP21" s="401" t="str">
        <f t="shared" ca="1" si="1"/>
        <v/>
      </c>
      <c r="AQ21" s="402"/>
      <c r="AR21" s="401" t="str">
        <f t="shared" ca="1" si="2"/>
        <v/>
      </c>
      <c r="AS21" s="211" t="str">
        <f t="shared" ca="1" si="3"/>
        <v/>
      </c>
      <c r="AT21" s="184" t="str">
        <f t="shared" ca="1" si="4"/>
        <v/>
      </c>
      <c r="AU21" s="172" t="str">
        <f t="shared" ca="1" si="5"/>
        <v/>
      </c>
      <c r="AV21" s="184" t="str">
        <f ca="1">IF(AU21="","",IF(AY21&lt;&gt;"","-",IF(AX21&lt;&gt;"",AX21,IF(COUNTIF(I21:AT21,"-1")&gt;0,"ร",VLOOKUP(AU21,หน้าหลัก!Q$5:U$13,4,TRUE)))))</f>
        <v/>
      </c>
      <c r="AW21" s="185" t="str">
        <f ca="1">AV21&amp;ข้อมูลนักเรียน!G21</f>
        <v/>
      </c>
      <c r="AX21" s="186"/>
      <c r="AY21" s="176" t="str">
        <f ca="1">เวลาเรียน1!G21</f>
        <v/>
      </c>
      <c r="AZ21" s="150"/>
    </row>
    <row r="22" spans="1:52" ht="15.75" customHeight="1" x14ac:dyDescent="0.3">
      <c r="A22" s="150"/>
      <c r="B22" s="177">
        <f ca="1">เวลาเรียน1!B22</f>
        <v>15</v>
      </c>
      <c r="C22" s="177" t="str">
        <f ca="1">เวลาเรียน1!C22</f>
        <v/>
      </c>
      <c r="D22" s="552" t="str">
        <f ca="1">เวลาเรียน1!D22</f>
        <v/>
      </c>
      <c r="E22" s="569"/>
      <c r="F22" s="553"/>
      <c r="G22" s="38"/>
      <c r="H22" s="38"/>
      <c r="I22" s="178"/>
      <c r="J22" s="179"/>
      <c r="K22" s="179"/>
      <c r="L22" s="179"/>
      <c r="M22" s="180"/>
      <c r="N22" s="181"/>
      <c r="O22" s="182"/>
      <c r="P22" s="182"/>
      <c r="Q22" s="182"/>
      <c r="R22" s="183"/>
      <c r="S22" s="181"/>
      <c r="T22" s="182"/>
      <c r="U22" s="182"/>
      <c r="V22" s="182"/>
      <c r="W22" s="183"/>
      <c r="X22" s="181"/>
      <c r="Y22" s="182"/>
      <c r="Z22" s="182"/>
      <c r="AA22" s="182"/>
      <c r="AB22" s="183"/>
      <c r="AC22" s="181"/>
      <c r="AD22" s="182"/>
      <c r="AE22" s="182"/>
      <c r="AF22" s="182"/>
      <c r="AG22" s="183"/>
      <c r="AH22" s="181"/>
      <c r="AI22" s="182"/>
      <c r="AJ22" s="182"/>
      <c r="AK22" s="182"/>
      <c r="AL22" s="183"/>
      <c r="AM22" s="181"/>
      <c r="AN22" s="171" t="str">
        <f t="shared" ca="1" si="0"/>
        <v/>
      </c>
      <c r="AO22" s="181"/>
      <c r="AP22" s="401" t="str">
        <f t="shared" ca="1" si="1"/>
        <v/>
      </c>
      <c r="AQ22" s="402"/>
      <c r="AR22" s="401" t="str">
        <f t="shared" ca="1" si="2"/>
        <v/>
      </c>
      <c r="AS22" s="211" t="str">
        <f t="shared" ca="1" si="3"/>
        <v/>
      </c>
      <c r="AT22" s="184" t="str">
        <f t="shared" ca="1" si="4"/>
        <v/>
      </c>
      <c r="AU22" s="172" t="str">
        <f t="shared" ca="1" si="5"/>
        <v/>
      </c>
      <c r="AV22" s="184" t="str">
        <f ca="1">IF(AU22="","",IF(AY22&lt;&gt;"","-",IF(AX22&lt;&gt;"",AX22,IF(COUNTIF(I22:AT22,"-1")&gt;0,"ร",VLOOKUP(AU22,หน้าหลัก!Q$5:U$13,4,TRUE)))))</f>
        <v/>
      </c>
      <c r="AW22" s="185" t="str">
        <f ca="1">AV22&amp;ข้อมูลนักเรียน!G22</f>
        <v/>
      </c>
      <c r="AX22" s="186"/>
      <c r="AY22" s="176" t="str">
        <f ca="1">เวลาเรียน1!G22</f>
        <v/>
      </c>
      <c r="AZ22" s="150"/>
    </row>
    <row r="23" spans="1:52" ht="15.75" customHeight="1" x14ac:dyDescent="0.3">
      <c r="A23" s="150"/>
      <c r="B23" s="177">
        <f ca="1">เวลาเรียน1!B23</f>
        <v>16</v>
      </c>
      <c r="C23" s="177" t="str">
        <f ca="1">เวลาเรียน1!C23</f>
        <v/>
      </c>
      <c r="D23" s="552" t="str">
        <f ca="1">เวลาเรียน1!D23</f>
        <v/>
      </c>
      <c r="E23" s="569"/>
      <c r="F23" s="553"/>
      <c r="G23" s="38"/>
      <c r="H23" s="38"/>
      <c r="I23" s="178"/>
      <c r="J23" s="179"/>
      <c r="K23" s="179"/>
      <c r="L23" s="179"/>
      <c r="M23" s="180"/>
      <c r="N23" s="181"/>
      <c r="O23" s="182"/>
      <c r="P23" s="182"/>
      <c r="Q23" s="182"/>
      <c r="R23" s="183"/>
      <c r="S23" s="181"/>
      <c r="T23" s="182"/>
      <c r="U23" s="182"/>
      <c r="V23" s="182"/>
      <c r="W23" s="183"/>
      <c r="X23" s="181"/>
      <c r="Y23" s="182"/>
      <c r="Z23" s="182"/>
      <c r="AA23" s="182"/>
      <c r="AB23" s="183"/>
      <c r="AC23" s="181"/>
      <c r="AD23" s="182"/>
      <c r="AE23" s="182"/>
      <c r="AF23" s="182"/>
      <c r="AG23" s="183"/>
      <c r="AH23" s="181"/>
      <c r="AI23" s="182"/>
      <c r="AJ23" s="182"/>
      <c r="AK23" s="182"/>
      <c r="AL23" s="183"/>
      <c r="AM23" s="181"/>
      <c r="AN23" s="171" t="str">
        <f t="shared" ca="1" si="0"/>
        <v/>
      </c>
      <c r="AO23" s="181"/>
      <c r="AP23" s="401" t="str">
        <f t="shared" ca="1" si="1"/>
        <v/>
      </c>
      <c r="AQ23" s="402"/>
      <c r="AR23" s="401" t="str">
        <f t="shared" ca="1" si="2"/>
        <v/>
      </c>
      <c r="AS23" s="211" t="str">
        <f t="shared" ca="1" si="3"/>
        <v/>
      </c>
      <c r="AT23" s="184" t="str">
        <f t="shared" ca="1" si="4"/>
        <v/>
      </c>
      <c r="AU23" s="172" t="str">
        <f t="shared" ca="1" si="5"/>
        <v/>
      </c>
      <c r="AV23" s="184" t="str">
        <f ca="1">IF(AU23="","",IF(AY23&lt;&gt;"","-",IF(AX23&lt;&gt;"",AX23,IF(COUNTIF(I23:AT23,"-1")&gt;0,"ร",VLOOKUP(AU23,หน้าหลัก!Q$5:U$13,4,TRUE)))))</f>
        <v/>
      </c>
      <c r="AW23" s="185" t="str">
        <f ca="1">AV23&amp;ข้อมูลนักเรียน!G23</f>
        <v/>
      </c>
      <c r="AX23" s="186"/>
      <c r="AY23" s="176" t="str">
        <f ca="1">เวลาเรียน1!G23</f>
        <v/>
      </c>
      <c r="AZ23" s="150"/>
    </row>
    <row r="24" spans="1:52" ht="15.75" customHeight="1" x14ac:dyDescent="0.3">
      <c r="A24" s="150"/>
      <c r="B24" s="177">
        <f ca="1">เวลาเรียน1!B24</f>
        <v>17</v>
      </c>
      <c r="C24" s="177" t="str">
        <f ca="1">เวลาเรียน1!C24</f>
        <v/>
      </c>
      <c r="D24" s="552" t="str">
        <f ca="1">เวลาเรียน1!D24</f>
        <v/>
      </c>
      <c r="E24" s="569"/>
      <c r="F24" s="553"/>
      <c r="G24" s="38"/>
      <c r="H24" s="38"/>
      <c r="I24" s="178"/>
      <c r="J24" s="179"/>
      <c r="K24" s="179"/>
      <c r="L24" s="179"/>
      <c r="M24" s="180"/>
      <c r="N24" s="181"/>
      <c r="O24" s="182"/>
      <c r="P24" s="182"/>
      <c r="Q24" s="182"/>
      <c r="R24" s="183"/>
      <c r="S24" s="181"/>
      <c r="T24" s="182"/>
      <c r="U24" s="182"/>
      <c r="V24" s="182"/>
      <c r="W24" s="183"/>
      <c r="X24" s="181"/>
      <c r="Y24" s="182"/>
      <c r="Z24" s="182"/>
      <c r="AA24" s="182"/>
      <c r="AB24" s="183"/>
      <c r="AC24" s="181"/>
      <c r="AD24" s="182"/>
      <c r="AE24" s="182"/>
      <c r="AF24" s="182"/>
      <c r="AG24" s="183"/>
      <c r="AH24" s="181"/>
      <c r="AI24" s="182"/>
      <c r="AJ24" s="182"/>
      <c r="AK24" s="182"/>
      <c r="AL24" s="183"/>
      <c r="AM24" s="181"/>
      <c r="AN24" s="171" t="str">
        <f t="shared" ca="1" si="0"/>
        <v/>
      </c>
      <c r="AO24" s="181"/>
      <c r="AP24" s="401" t="str">
        <f t="shared" ca="1" si="1"/>
        <v/>
      </c>
      <c r="AQ24" s="402"/>
      <c r="AR24" s="401" t="str">
        <f t="shared" ca="1" si="2"/>
        <v/>
      </c>
      <c r="AS24" s="211" t="str">
        <f t="shared" ca="1" si="3"/>
        <v/>
      </c>
      <c r="AT24" s="184" t="str">
        <f t="shared" ca="1" si="4"/>
        <v/>
      </c>
      <c r="AU24" s="172" t="str">
        <f t="shared" ca="1" si="5"/>
        <v/>
      </c>
      <c r="AV24" s="184" t="str">
        <f ca="1">IF(AU24="","",IF(AY24&lt;&gt;"","-",IF(AX24&lt;&gt;"",AX24,IF(COUNTIF(I24:AT24,"-1")&gt;0,"ร",VLOOKUP(AU24,หน้าหลัก!Q$5:U$13,4,TRUE)))))</f>
        <v/>
      </c>
      <c r="AW24" s="185" t="str">
        <f ca="1">AV24&amp;ข้อมูลนักเรียน!G24</f>
        <v/>
      </c>
      <c r="AX24" s="186"/>
      <c r="AY24" s="176" t="str">
        <f ca="1">เวลาเรียน1!G24</f>
        <v/>
      </c>
      <c r="AZ24" s="150"/>
    </row>
    <row r="25" spans="1:52" ht="15.75" customHeight="1" x14ac:dyDescent="0.3">
      <c r="A25" s="150"/>
      <c r="B25" s="177">
        <f ca="1">เวลาเรียน1!B25</f>
        <v>18</v>
      </c>
      <c r="C25" s="177" t="str">
        <f ca="1">เวลาเรียน1!C25</f>
        <v/>
      </c>
      <c r="D25" s="552" t="str">
        <f ca="1">เวลาเรียน1!D25</f>
        <v/>
      </c>
      <c r="E25" s="569"/>
      <c r="F25" s="553"/>
      <c r="G25" s="38"/>
      <c r="H25" s="38"/>
      <c r="I25" s="178"/>
      <c r="J25" s="179"/>
      <c r="K25" s="179"/>
      <c r="L25" s="179"/>
      <c r="M25" s="180"/>
      <c r="N25" s="181"/>
      <c r="O25" s="182"/>
      <c r="P25" s="182"/>
      <c r="Q25" s="182"/>
      <c r="R25" s="183"/>
      <c r="S25" s="181"/>
      <c r="T25" s="182"/>
      <c r="U25" s="182"/>
      <c r="V25" s="182"/>
      <c r="W25" s="183"/>
      <c r="X25" s="181"/>
      <c r="Y25" s="182"/>
      <c r="Z25" s="182"/>
      <c r="AA25" s="182"/>
      <c r="AB25" s="183"/>
      <c r="AC25" s="181"/>
      <c r="AD25" s="182"/>
      <c r="AE25" s="182"/>
      <c r="AF25" s="182"/>
      <c r="AG25" s="183"/>
      <c r="AH25" s="181"/>
      <c r="AI25" s="182"/>
      <c r="AJ25" s="182"/>
      <c r="AK25" s="182"/>
      <c r="AL25" s="183"/>
      <c r="AM25" s="181"/>
      <c r="AN25" s="171" t="str">
        <f t="shared" ca="1" si="0"/>
        <v/>
      </c>
      <c r="AO25" s="181"/>
      <c r="AP25" s="401" t="str">
        <f t="shared" ca="1" si="1"/>
        <v/>
      </c>
      <c r="AQ25" s="402"/>
      <c r="AR25" s="401" t="str">
        <f t="shared" ca="1" si="2"/>
        <v/>
      </c>
      <c r="AS25" s="211" t="str">
        <f t="shared" ca="1" si="3"/>
        <v/>
      </c>
      <c r="AT25" s="184" t="str">
        <f t="shared" ca="1" si="4"/>
        <v/>
      </c>
      <c r="AU25" s="172" t="str">
        <f t="shared" ca="1" si="5"/>
        <v/>
      </c>
      <c r="AV25" s="184" t="str">
        <f ca="1">IF(AU25="","",IF(AY25&lt;&gt;"","-",IF(AX25&lt;&gt;"",AX25,IF(COUNTIF(I25:AT25,"-1")&gt;0,"ร",VLOOKUP(AU25,หน้าหลัก!Q$5:U$13,4,TRUE)))))</f>
        <v/>
      </c>
      <c r="AW25" s="185" t="str">
        <f ca="1">AV25&amp;ข้อมูลนักเรียน!G25</f>
        <v/>
      </c>
      <c r="AX25" s="186"/>
      <c r="AY25" s="176" t="str">
        <f ca="1">เวลาเรียน1!G25</f>
        <v/>
      </c>
      <c r="AZ25" s="150"/>
    </row>
    <row r="26" spans="1:52" ht="15.75" customHeight="1" x14ac:dyDescent="0.3">
      <c r="A26" s="150"/>
      <c r="B26" s="177">
        <f ca="1">เวลาเรียน1!B26</f>
        <v>19</v>
      </c>
      <c r="C26" s="177" t="str">
        <f ca="1">เวลาเรียน1!C26</f>
        <v/>
      </c>
      <c r="D26" s="552" t="str">
        <f ca="1">เวลาเรียน1!D26</f>
        <v/>
      </c>
      <c r="E26" s="569"/>
      <c r="F26" s="553"/>
      <c r="G26" s="38"/>
      <c r="H26" s="38"/>
      <c r="I26" s="178"/>
      <c r="J26" s="179"/>
      <c r="K26" s="179"/>
      <c r="L26" s="179"/>
      <c r="M26" s="180"/>
      <c r="N26" s="181"/>
      <c r="O26" s="182"/>
      <c r="P26" s="182"/>
      <c r="Q26" s="182"/>
      <c r="R26" s="183"/>
      <c r="S26" s="181"/>
      <c r="T26" s="182"/>
      <c r="U26" s="182"/>
      <c r="V26" s="182"/>
      <c r="W26" s="183"/>
      <c r="X26" s="181"/>
      <c r="Y26" s="182"/>
      <c r="Z26" s="182"/>
      <c r="AA26" s="182"/>
      <c r="AB26" s="183"/>
      <c r="AC26" s="181"/>
      <c r="AD26" s="182"/>
      <c r="AE26" s="182"/>
      <c r="AF26" s="182"/>
      <c r="AG26" s="183"/>
      <c r="AH26" s="181"/>
      <c r="AI26" s="182"/>
      <c r="AJ26" s="182"/>
      <c r="AK26" s="182"/>
      <c r="AL26" s="183"/>
      <c r="AM26" s="181"/>
      <c r="AN26" s="171" t="str">
        <f t="shared" ca="1" si="0"/>
        <v/>
      </c>
      <c r="AO26" s="181"/>
      <c r="AP26" s="401" t="str">
        <f t="shared" ca="1" si="1"/>
        <v/>
      </c>
      <c r="AQ26" s="402"/>
      <c r="AR26" s="401" t="str">
        <f t="shared" ca="1" si="2"/>
        <v/>
      </c>
      <c r="AS26" s="211" t="str">
        <f t="shared" ca="1" si="3"/>
        <v/>
      </c>
      <c r="AT26" s="184" t="str">
        <f t="shared" ca="1" si="4"/>
        <v/>
      </c>
      <c r="AU26" s="172" t="str">
        <f t="shared" ca="1" si="5"/>
        <v/>
      </c>
      <c r="AV26" s="184" t="str">
        <f ca="1">IF(AU26="","",IF(AY26&lt;&gt;"","-",IF(AX26&lt;&gt;"",AX26,IF(COUNTIF(I26:AT26,"-1")&gt;0,"ร",VLOOKUP(AU26,หน้าหลัก!Q$5:U$13,4,TRUE)))))</f>
        <v/>
      </c>
      <c r="AW26" s="185" t="str">
        <f ca="1">AV26&amp;ข้อมูลนักเรียน!G26</f>
        <v/>
      </c>
      <c r="AX26" s="186"/>
      <c r="AY26" s="176" t="str">
        <f ca="1">เวลาเรียน1!G26</f>
        <v/>
      </c>
      <c r="AZ26" s="150"/>
    </row>
    <row r="27" spans="1:52" ht="15.75" customHeight="1" x14ac:dyDescent="0.3">
      <c r="A27" s="150"/>
      <c r="B27" s="177">
        <f ca="1">เวลาเรียน1!B27</f>
        <v>20</v>
      </c>
      <c r="C27" s="177" t="str">
        <f ca="1">เวลาเรียน1!C27</f>
        <v/>
      </c>
      <c r="D27" s="552" t="str">
        <f ca="1">เวลาเรียน1!D27</f>
        <v/>
      </c>
      <c r="E27" s="569"/>
      <c r="F27" s="553"/>
      <c r="G27" s="38"/>
      <c r="H27" s="38"/>
      <c r="I27" s="178"/>
      <c r="J27" s="179"/>
      <c r="K27" s="179"/>
      <c r="L27" s="179"/>
      <c r="M27" s="180"/>
      <c r="N27" s="181"/>
      <c r="O27" s="182"/>
      <c r="P27" s="182"/>
      <c r="Q27" s="182"/>
      <c r="R27" s="183"/>
      <c r="S27" s="181"/>
      <c r="T27" s="182"/>
      <c r="U27" s="182"/>
      <c r="V27" s="182"/>
      <c r="W27" s="183"/>
      <c r="X27" s="181"/>
      <c r="Y27" s="182"/>
      <c r="Z27" s="182"/>
      <c r="AA27" s="182"/>
      <c r="AB27" s="183"/>
      <c r="AC27" s="181"/>
      <c r="AD27" s="182"/>
      <c r="AE27" s="182"/>
      <c r="AF27" s="182"/>
      <c r="AG27" s="183"/>
      <c r="AH27" s="181"/>
      <c r="AI27" s="182"/>
      <c r="AJ27" s="182"/>
      <c r="AK27" s="182"/>
      <c r="AL27" s="183"/>
      <c r="AM27" s="181"/>
      <c r="AN27" s="171" t="str">
        <f t="shared" ca="1" si="0"/>
        <v/>
      </c>
      <c r="AO27" s="181"/>
      <c r="AP27" s="401" t="str">
        <f t="shared" ca="1" si="1"/>
        <v/>
      </c>
      <c r="AQ27" s="402"/>
      <c r="AR27" s="401" t="str">
        <f t="shared" ca="1" si="2"/>
        <v/>
      </c>
      <c r="AS27" s="211" t="str">
        <f t="shared" ca="1" si="3"/>
        <v/>
      </c>
      <c r="AT27" s="184" t="str">
        <f t="shared" ca="1" si="4"/>
        <v/>
      </c>
      <c r="AU27" s="172" t="str">
        <f t="shared" ca="1" si="5"/>
        <v/>
      </c>
      <c r="AV27" s="184" t="str">
        <f ca="1">IF(AU27="","",IF(AY27&lt;&gt;"","-",IF(AX27&lt;&gt;"",AX27,IF(COUNTIF(I27:AT27,"-1")&gt;0,"ร",VLOOKUP(AU27,หน้าหลัก!Q$5:U$13,4,TRUE)))))</f>
        <v/>
      </c>
      <c r="AW27" s="185" t="str">
        <f ca="1">AV27&amp;ข้อมูลนักเรียน!G27</f>
        <v/>
      </c>
      <c r="AX27" s="186"/>
      <c r="AY27" s="176" t="str">
        <f ca="1">เวลาเรียน1!G27</f>
        <v/>
      </c>
      <c r="AZ27" s="150"/>
    </row>
    <row r="28" spans="1:52" ht="15.75" customHeight="1" x14ac:dyDescent="0.3">
      <c r="A28" s="150"/>
      <c r="B28" s="177">
        <f ca="1">เวลาเรียน1!B28</f>
        <v>21</v>
      </c>
      <c r="C28" s="177" t="str">
        <f ca="1">เวลาเรียน1!C28</f>
        <v/>
      </c>
      <c r="D28" s="552" t="str">
        <f ca="1">เวลาเรียน1!D28</f>
        <v/>
      </c>
      <c r="E28" s="569"/>
      <c r="F28" s="553"/>
      <c r="G28" s="38"/>
      <c r="H28" s="38"/>
      <c r="I28" s="178"/>
      <c r="J28" s="179"/>
      <c r="K28" s="179"/>
      <c r="L28" s="179"/>
      <c r="M28" s="180"/>
      <c r="N28" s="181"/>
      <c r="O28" s="182"/>
      <c r="P28" s="182"/>
      <c r="Q28" s="182"/>
      <c r="R28" s="183"/>
      <c r="S28" s="181"/>
      <c r="T28" s="182"/>
      <c r="U28" s="182"/>
      <c r="V28" s="182"/>
      <c r="W28" s="183"/>
      <c r="X28" s="181"/>
      <c r="Y28" s="182"/>
      <c r="Z28" s="182"/>
      <c r="AA28" s="182"/>
      <c r="AB28" s="183"/>
      <c r="AC28" s="181"/>
      <c r="AD28" s="182"/>
      <c r="AE28" s="182"/>
      <c r="AF28" s="182"/>
      <c r="AG28" s="183"/>
      <c r="AH28" s="181"/>
      <c r="AI28" s="182"/>
      <c r="AJ28" s="182"/>
      <c r="AK28" s="182"/>
      <c r="AL28" s="183"/>
      <c r="AM28" s="181"/>
      <c r="AN28" s="171" t="str">
        <f t="shared" ca="1" si="0"/>
        <v/>
      </c>
      <c r="AO28" s="181"/>
      <c r="AP28" s="401" t="str">
        <f t="shared" ca="1" si="1"/>
        <v/>
      </c>
      <c r="AQ28" s="402"/>
      <c r="AR28" s="401" t="str">
        <f t="shared" ca="1" si="2"/>
        <v/>
      </c>
      <c r="AS28" s="211" t="str">
        <f t="shared" ca="1" si="3"/>
        <v/>
      </c>
      <c r="AT28" s="184" t="str">
        <f t="shared" ca="1" si="4"/>
        <v/>
      </c>
      <c r="AU28" s="172" t="str">
        <f t="shared" ca="1" si="5"/>
        <v/>
      </c>
      <c r="AV28" s="184" t="str">
        <f ca="1">IF(AU28="","",IF(AY28&lt;&gt;"","-",IF(AX28&lt;&gt;"",AX28,IF(COUNTIF(I28:AT28,"-1")&gt;0,"ร",VLOOKUP(AU28,หน้าหลัก!Q$5:U$13,4,TRUE)))))</f>
        <v/>
      </c>
      <c r="AW28" s="185" t="str">
        <f ca="1">AV28&amp;ข้อมูลนักเรียน!G28</f>
        <v/>
      </c>
      <c r="AX28" s="186"/>
      <c r="AY28" s="176" t="str">
        <f ca="1">เวลาเรียน1!G28</f>
        <v/>
      </c>
      <c r="AZ28" s="150"/>
    </row>
    <row r="29" spans="1:52" ht="15.75" customHeight="1" x14ac:dyDescent="0.3">
      <c r="A29" s="150"/>
      <c r="B29" s="177">
        <f ca="1">เวลาเรียน1!B29</f>
        <v>22</v>
      </c>
      <c r="C29" s="177" t="str">
        <f ca="1">เวลาเรียน1!C29</f>
        <v/>
      </c>
      <c r="D29" s="552" t="str">
        <f ca="1">เวลาเรียน1!D29</f>
        <v/>
      </c>
      <c r="E29" s="569"/>
      <c r="F29" s="553"/>
      <c r="G29" s="38"/>
      <c r="H29" s="38"/>
      <c r="I29" s="178"/>
      <c r="J29" s="179"/>
      <c r="K29" s="179"/>
      <c r="L29" s="179"/>
      <c r="M29" s="180"/>
      <c r="N29" s="181"/>
      <c r="O29" s="182"/>
      <c r="P29" s="182"/>
      <c r="Q29" s="182"/>
      <c r="R29" s="183"/>
      <c r="S29" s="181"/>
      <c r="T29" s="182"/>
      <c r="U29" s="182"/>
      <c r="V29" s="182"/>
      <c r="W29" s="183"/>
      <c r="X29" s="181"/>
      <c r="Y29" s="182"/>
      <c r="Z29" s="182"/>
      <c r="AA29" s="182"/>
      <c r="AB29" s="183"/>
      <c r="AC29" s="181"/>
      <c r="AD29" s="182"/>
      <c r="AE29" s="182"/>
      <c r="AF29" s="182"/>
      <c r="AG29" s="183"/>
      <c r="AH29" s="181"/>
      <c r="AI29" s="182"/>
      <c r="AJ29" s="182"/>
      <c r="AK29" s="182"/>
      <c r="AL29" s="183"/>
      <c r="AM29" s="181"/>
      <c r="AN29" s="171" t="str">
        <f t="shared" ca="1" si="0"/>
        <v/>
      </c>
      <c r="AO29" s="181"/>
      <c r="AP29" s="401" t="str">
        <f t="shared" ca="1" si="1"/>
        <v/>
      </c>
      <c r="AQ29" s="402"/>
      <c r="AR29" s="401" t="str">
        <f t="shared" ca="1" si="2"/>
        <v/>
      </c>
      <c r="AS29" s="211" t="str">
        <f t="shared" ca="1" si="3"/>
        <v/>
      </c>
      <c r="AT29" s="184" t="str">
        <f t="shared" ca="1" si="4"/>
        <v/>
      </c>
      <c r="AU29" s="172" t="str">
        <f t="shared" ca="1" si="5"/>
        <v/>
      </c>
      <c r="AV29" s="184" t="str">
        <f ca="1">IF(AU29="","",IF(AY29&lt;&gt;"","-",IF(AX29&lt;&gt;"",AX29,IF(COUNTIF(I29:AT29,"-1")&gt;0,"ร",VLOOKUP(AU29,หน้าหลัก!Q$5:U$13,4,TRUE)))))</f>
        <v/>
      </c>
      <c r="AW29" s="185" t="str">
        <f ca="1">AV29&amp;ข้อมูลนักเรียน!G29</f>
        <v/>
      </c>
      <c r="AX29" s="186"/>
      <c r="AY29" s="176" t="str">
        <f ca="1">เวลาเรียน1!G29</f>
        <v/>
      </c>
      <c r="AZ29" s="150"/>
    </row>
    <row r="30" spans="1:52" ht="15.75" customHeight="1" x14ac:dyDescent="0.3">
      <c r="A30" s="150"/>
      <c r="B30" s="177">
        <f ca="1">เวลาเรียน1!B30</f>
        <v>23</v>
      </c>
      <c r="C30" s="177" t="str">
        <f ca="1">เวลาเรียน1!C30</f>
        <v/>
      </c>
      <c r="D30" s="552" t="str">
        <f ca="1">เวลาเรียน1!D30</f>
        <v/>
      </c>
      <c r="E30" s="569"/>
      <c r="F30" s="553"/>
      <c r="G30" s="38"/>
      <c r="H30" s="38"/>
      <c r="I30" s="178"/>
      <c r="J30" s="179"/>
      <c r="K30" s="179"/>
      <c r="L30" s="179"/>
      <c r="M30" s="180"/>
      <c r="N30" s="181"/>
      <c r="O30" s="182"/>
      <c r="P30" s="182"/>
      <c r="Q30" s="182"/>
      <c r="R30" s="183"/>
      <c r="S30" s="181"/>
      <c r="T30" s="182"/>
      <c r="U30" s="182"/>
      <c r="V30" s="182"/>
      <c r="W30" s="183"/>
      <c r="X30" s="181"/>
      <c r="Y30" s="182"/>
      <c r="Z30" s="182"/>
      <c r="AA30" s="182"/>
      <c r="AB30" s="183"/>
      <c r="AC30" s="181"/>
      <c r="AD30" s="182"/>
      <c r="AE30" s="182"/>
      <c r="AF30" s="182"/>
      <c r="AG30" s="183"/>
      <c r="AH30" s="181"/>
      <c r="AI30" s="182"/>
      <c r="AJ30" s="182"/>
      <c r="AK30" s="182"/>
      <c r="AL30" s="183"/>
      <c r="AM30" s="181"/>
      <c r="AN30" s="171" t="str">
        <f t="shared" ca="1" si="0"/>
        <v/>
      </c>
      <c r="AO30" s="181"/>
      <c r="AP30" s="401" t="str">
        <f t="shared" ca="1" si="1"/>
        <v/>
      </c>
      <c r="AQ30" s="402"/>
      <c r="AR30" s="401" t="str">
        <f t="shared" ca="1" si="2"/>
        <v/>
      </c>
      <c r="AS30" s="211" t="str">
        <f t="shared" ca="1" si="3"/>
        <v/>
      </c>
      <c r="AT30" s="184" t="str">
        <f t="shared" ca="1" si="4"/>
        <v/>
      </c>
      <c r="AU30" s="172" t="str">
        <f t="shared" ca="1" si="5"/>
        <v/>
      </c>
      <c r="AV30" s="184" t="str">
        <f ca="1">IF(AU30="","",IF(AY30&lt;&gt;"","-",IF(AX30&lt;&gt;"",AX30,IF(COUNTIF(I30:AT30,"-1")&gt;0,"ร",VLOOKUP(AU30,หน้าหลัก!Q$5:U$13,4,TRUE)))))</f>
        <v/>
      </c>
      <c r="AW30" s="185" t="str">
        <f ca="1">AV30&amp;ข้อมูลนักเรียน!G30</f>
        <v/>
      </c>
      <c r="AX30" s="186"/>
      <c r="AY30" s="176" t="str">
        <f ca="1">เวลาเรียน1!G30</f>
        <v/>
      </c>
      <c r="AZ30" s="150"/>
    </row>
    <row r="31" spans="1:52" ht="15.75" customHeight="1" x14ac:dyDescent="0.3">
      <c r="A31" s="150"/>
      <c r="B31" s="177">
        <f ca="1">เวลาเรียน1!B31</f>
        <v>24</v>
      </c>
      <c r="C31" s="177" t="str">
        <f ca="1">เวลาเรียน1!C31</f>
        <v/>
      </c>
      <c r="D31" s="552" t="str">
        <f ca="1">เวลาเรียน1!D31</f>
        <v/>
      </c>
      <c r="E31" s="569"/>
      <c r="F31" s="553"/>
      <c r="G31" s="38"/>
      <c r="H31" s="38"/>
      <c r="I31" s="178"/>
      <c r="J31" s="179"/>
      <c r="K31" s="179"/>
      <c r="L31" s="179"/>
      <c r="M31" s="180"/>
      <c r="N31" s="181"/>
      <c r="O31" s="182"/>
      <c r="P31" s="182"/>
      <c r="Q31" s="182"/>
      <c r="R31" s="183"/>
      <c r="S31" s="181"/>
      <c r="T31" s="182"/>
      <c r="U31" s="182"/>
      <c r="V31" s="182"/>
      <c r="W31" s="183"/>
      <c r="X31" s="181"/>
      <c r="Y31" s="182"/>
      <c r="Z31" s="182"/>
      <c r="AA31" s="182"/>
      <c r="AB31" s="183"/>
      <c r="AC31" s="181"/>
      <c r="AD31" s="182"/>
      <c r="AE31" s="182"/>
      <c r="AF31" s="182"/>
      <c r="AG31" s="183"/>
      <c r="AH31" s="181"/>
      <c r="AI31" s="182"/>
      <c r="AJ31" s="182"/>
      <c r="AK31" s="182"/>
      <c r="AL31" s="183"/>
      <c r="AM31" s="181"/>
      <c r="AN31" s="171" t="str">
        <f t="shared" ca="1" si="0"/>
        <v/>
      </c>
      <c r="AO31" s="181"/>
      <c r="AP31" s="401" t="str">
        <f t="shared" ca="1" si="1"/>
        <v/>
      </c>
      <c r="AQ31" s="402"/>
      <c r="AR31" s="401" t="str">
        <f t="shared" ca="1" si="2"/>
        <v/>
      </c>
      <c r="AS31" s="211" t="str">
        <f t="shared" ca="1" si="3"/>
        <v/>
      </c>
      <c r="AT31" s="184" t="str">
        <f t="shared" ca="1" si="4"/>
        <v/>
      </c>
      <c r="AU31" s="172" t="str">
        <f t="shared" ca="1" si="5"/>
        <v/>
      </c>
      <c r="AV31" s="184" t="str">
        <f ca="1">IF(AU31="","",IF(AY31&lt;&gt;"","-",IF(AX31&lt;&gt;"",AX31,IF(COUNTIF(I31:AT31,"-1")&gt;0,"ร",VLOOKUP(AU31,หน้าหลัก!Q$5:U$13,4,TRUE)))))</f>
        <v/>
      </c>
      <c r="AW31" s="185" t="str">
        <f ca="1">AV31&amp;ข้อมูลนักเรียน!G31</f>
        <v/>
      </c>
      <c r="AX31" s="186"/>
      <c r="AY31" s="176" t="str">
        <f ca="1">เวลาเรียน1!G31</f>
        <v/>
      </c>
      <c r="AZ31" s="150"/>
    </row>
    <row r="32" spans="1:52" ht="15.75" customHeight="1" x14ac:dyDescent="0.3">
      <c r="A32" s="150"/>
      <c r="B32" s="177">
        <f ca="1">เวลาเรียน1!B32</f>
        <v>25</v>
      </c>
      <c r="C32" s="177" t="str">
        <f ca="1">เวลาเรียน1!C32</f>
        <v/>
      </c>
      <c r="D32" s="552" t="str">
        <f ca="1">เวลาเรียน1!D32</f>
        <v/>
      </c>
      <c r="E32" s="569"/>
      <c r="F32" s="553"/>
      <c r="G32" s="38"/>
      <c r="H32" s="38"/>
      <c r="I32" s="178"/>
      <c r="J32" s="179"/>
      <c r="K32" s="179"/>
      <c r="L32" s="179"/>
      <c r="M32" s="180"/>
      <c r="N32" s="181"/>
      <c r="O32" s="182"/>
      <c r="P32" s="182"/>
      <c r="Q32" s="182"/>
      <c r="R32" s="183"/>
      <c r="S32" s="181"/>
      <c r="T32" s="182"/>
      <c r="U32" s="182"/>
      <c r="V32" s="182"/>
      <c r="W32" s="183"/>
      <c r="X32" s="181"/>
      <c r="Y32" s="182"/>
      <c r="Z32" s="182"/>
      <c r="AA32" s="182"/>
      <c r="AB32" s="183"/>
      <c r="AC32" s="181"/>
      <c r="AD32" s="182"/>
      <c r="AE32" s="182"/>
      <c r="AF32" s="182"/>
      <c r="AG32" s="183"/>
      <c r="AH32" s="181"/>
      <c r="AI32" s="182"/>
      <c r="AJ32" s="182"/>
      <c r="AK32" s="182"/>
      <c r="AL32" s="183"/>
      <c r="AM32" s="181"/>
      <c r="AN32" s="171" t="str">
        <f t="shared" ca="1" si="0"/>
        <v/>
      </c>
      <c r="AO32" s="181"/>
      <c r="AP32" s="401" t="str">
        <f t="shared" ca="1" si="1"/>
        <v/>
      </c>
      <c r="AQ32" s="402"/>
      <c r="AR32" s="401" t="str">
        <f t="shared" ca="1" si="2"/>
        <v/>
      </c>
      <c r="AS32" s="211" t="str">
        <f t="shared" ca="1" si="3"/>
        <v/>
      </c>
      <c r="AT32" s="184" t="str">
        <f t="shared" ca="1" si="4"/>
        <v/>
      </c>
      <c r="AU32" s="172" t="str">
        <f t="shared" ca="1" si="5"/>
        <v/>
      </c>
      <c r="AV32" s="184" t="str">
        <f ca="1">IF(AU32="","",IF(AY32&lt;&gt;"","-",IF(AX32&lt;&gt;"",AX32,IF(COUNTIF(I32:AT32,"-1")&gt;0,"ร",VLOOKUP(AU32,หน้าหลัก!Q$5:U$13,4,TRUE)))))</f>
        <v/>
      </c>
      <c r="AW32" s="185" t="str">
        <f ca="1">AV32&amp;ข้อมูลนักเรียน!G32</f>
        <v/>
      </c>
      <c r="AX32" s="186"/>
      <c r="AY32" s="176" t="str">
        <f ca="1">เวลาเรียน1!G32</f>
        <v/>
      </c>
      <c r="AZ32" s="150"/>
    </row>
    <row r="33" spans="1:52" ht="15.75" customHeight="1" x14ac:dyDescent="0.3">
      <c r="A33" s="150"/>
      <c r="B33" s="177">
        <f ca="1">เวลาเรียน1!B33</f>
        <v>26</v>
      </c>
      <c r="C33" s="177" t="str">
        <f ca="1">เวลาเรียน1!C33</f>
        <v/>
      </c>
      <c r="D33" s="552" t="str">
        <f ca="1">เวลาเรียน1!D33</f>
        <v/>
      </c>
      <c r="E33" s="569"/>
      <c r="F33" s="553"/>
      <c r="G33" s="38"/>
      <c r="H33" s="38"/>
      <c r="I33" s="178"/>
      <c r="J33" s="179"/>
      <c r="K33" s="179"/>
      <c r="L33" s="179"/>
      <c r="M33" s="180"/>
      <c r="N33" s="181"/>
      <c r="O33" s="182"/>
      <c r="P33" s="182"/>
      <c r="Q33" s="182"/>
      <c r="R33" s="183"/>
      <c r="S33" s="181"/>
      <c r="T33" s="182"/>
      <c r="U33" s="182"/>
      <c r="V33" s="182"/>
      <c r="W33" s="183"/>
      <c r="X33" s="181"/>
      <c r="Y33" s="182"/>
      <c r="Z33" s="182"/>
      <c r="AA33" s="182"/>
      <c r="AB33" s="183"/>
      <c r="AC33" s="181"/>
      <c r="AD33" s="182"/>
      <c r="AE33" s="182"/>
      <c r="AF33" s="182"/>
      <c r="AG33" s="183"/>
      <c r="AH33" s="181"/>
      <c r="AI33" s="182"/>
      <c r="AJ33" s="182"/>
      <c r="AK33" s="182"/>
      <c r="AL33" s="183"/>
      <c r="AM33" s="181"/>
      <c r="AN33" s="171" t="str">
        <f t="shared" ca="1" si="0"/>
        <v/>
      </c>
      <c r="AO33" s="181"/>
      <c r="AP33" s="401" t="str">
        <f t="shared" ca="1" si="1"/>
        <v/>
      </c>
      <c r="AQ33" s="402"/>
      <c r="AR33" s="401" t="str">
        <f t="shared" ca="1" si="2"/>
        <v/>
      </c>
      <c r="AS33" s="211" t="str">
        <f t="shared" ca="1" si="3"/>
        <v/>
      </c>
      <c r="AT33" s="184" t="str">
        <f t="shared" ca="1" si="4"/>
        <v/>
      </c>
      <c r="AU33" s="172" t="str">
        <f t="shared" ca="1" si="5"/>
        <v/>
      </c>
      <c r="AV33" s="184" t="str">
        <f ca="1">IF(AU33="","",IF(AY33&lt;&gt;"","-",IF(AX33&lt;&gt;"",AX33,IF(COUNTIF(I33:AT33,"-1")&gt;0,"ร",VLOOKUP(AU33,หน้าหลัก!Q$5:U$13,4,TRUE)))))</f>
        <v/>
      </c>
      <c r="AW33" s="185" t="str">
        <f ca="1">AV33&amp;ข้อมูลนักเรียน!G33</f>
        <v/>
      </c>
      <c r="AX33" s="186"/>
      <c r="AY33" s="176" t="str">
        <f ca="1">เวลาเรียน1!G33</f>
        <v/>
      </c>
      <c r="AZ33" s="150"/>
    </row>
    <row r="34" spans="1:52" ht="15.75" customHeight="1" x14ac:dyDescent="0.3">
      <c r="A34" s="150"/>
      <c r="B34" s="177">
        <f ca="1">เวลาเรียน1!B34</f>
        <v>27</v>
      </c>
      <c r="C34" s="177" t="str">
        <f ca="1">เวลาเรียน1!C34</f>
        <v/>
      </c>
      <c r="D34" s="552" t="str">
        <f ca="1">เวลาเรียน1!D34</f>
        <v/>
      </c>
      <c r="E34" s="569"/>
      <c r="F34" s="553"/>
      <c r="G34" s="38"/>
      <c r="H34" s="38"/>
      <c r="I34" s="178"/>
      <c r="J34" s="179"/>
      <c r="K34" s="179"/>
      <c r="L34" s="179"/>
      <c r="M34" s="180"/>
      <c r="N34" s="181"/>
      <c r="O34" s="182"/>
      <c r="P34" s="182"/>
      <c r="Q34" s="182"/>
      <c r="R34" s="183"/>
      <c r="S34" s="181"/>
      <c r="T34" s="182"/>
      <c r="U34" s="182"/>
      <c r="V34" s="182"/>
      <c r="W34" s="183"/>
      <c r="X34" s="181"/>
      <c r="Y34" s="182"/>
      <c r="Z34" s="182"/>
      <c r="AA34" s="182"/>
      <c r="AB34" s="183"/>
      <c r="AC34" s="181"/>
      <c r="AD34" s="182"/>
      <c r="AE34" s="182"/>
      <c r="AF34" s="182"/>
      <c r="AG34" s="183"/>
      <c r="AH34" s="181"/>
      <c r="AI34" s="182"/>
      <c r="AJ34" s="182"/>
      <c r="AK34" s="182"/>
      <c r="AL34" s="183"/>
      <c r="AM34" s="181"/>
      <c r="AN34" s="171" t="str">
        <f t="shared" ca="1" si="0"/>
        <v/>
      </c>
      <c r="AO34" s="181"/>
      <c r="AP34" s="401" t="str">
        <f t="shared" ca="1" si="1"/>
        <v/>
      </c>
      <c r="AQ34" s="402"/>
      <c r="AR34" s="401" t="str">
        <f t="shared" ca="1" si="2"/>
        <v/>
      </c>
      <c r="AS34" s="211" t="str">
        <f t="shared" ca="1" si="3"/>
        <v/>
      </c>
      <c r="AT34" s="184" t="str">
        <f t="shared" ca="1" si="4"/>
        <v/>
      </c>
      <c r="AU34" s="172" t="str">
        <f t="shared" ca="1" si="5"/>
        <v/>
      </c>
      <c r="AV34" s="184" t="str">
        <f ca="1">IF(AU34="","",IF(AY34&lt;&gt;"","-",IF(AX34&lt;&gt;"",AX34,IF(COUNTIF(I34:AT34,"-1")&gt;0,"ร",VLOOKUP(AU34,หน้าหลัก!Q$5:U$13,4,TRUE)))))</f>
        <v/>
      </c>
      <c r="AW34" s="185" t="str">
        <f ca="1">AV34&amp;ข้อมูลนักเรียน!G34</f>
        <v/>
      </c>
      <c r="AX34" s="186"/>
      <c r="AY34" s="176" t="str">
        <f ca="1">เวลาเรียน1!G34</f>
        <v/>
      </c>
      <c r="AZ34" s="150"/>
    </row>
    <row r="35" spans="1:52" ht="15.75" customHeight="1" x14ac:dyDescent="0.3">
      <c r="A35" s="150"/>
      <c r="B35" s="177">
        <f ca="1">เวลาเรียน1!B35</f>
        <v>28</v>
      </c>
      <c r="C35" s="177" t="str">
        <f ca="1">เวลาเรียน1!C35</f>
        <v/>
      </c>
      <c r="D35" s="552" t="str">
        <f ca="1">เวลาเรียน1!D35</f>
        <v/>
      </c>
      <c r="E35" s="569"/>
      <c r="F35" s="553"/>
      <c r="G35" s="38"/>
      <c r="H35" s="38"/>
      <c r="I35" s="178"/>
      <c r="J35" s="179"/>
      <c r="K35" s="179"/>
      <c r="L35" s="179"/>
      <c r="M35" s="180"/>
      <c r="N35" s="181"/>
      <c r="O35" s="182"/>
      <c r="P35" s="182"/>
      <c r="Q35" s="182"/>
      <c r="R35" s="183"/>
      <c r="S35" s="181"/>
      <c r="T35" s="182"/>
      <c r="U35" s="182"/>
      <c r="V35" s="182"/>
      <c r="W35" s="183"/>
      <c r="X35" s="181"/>
      <c r="Y35" s="182"/>
      <c r="Z35" s="182"/>
      <c r="AA35" s="182"/>
      <c r="AB35" s="183"/>
      <c r="AC35" s="181"/>
      <c r="AD35" s="182"/>
      <c r="AE35" s="182"/>
      <c r="AF35" s="182"/>
      <c r="AG35" s="183"/>
      <c r="AH35" s="181"/>
      <c r="AI35" s="182"/>
      <c r="AJ35" s="182"/>
      <c r="AK35" s="182"/>
      <c r="AL35" s="183"/>
      <c r="AM35" s="181"/>
      <c r="AN35" s="171" t="str">
        <f t="shared" ca="1" si="0"/>
        <v/>
      </c>
      <c r="AO35" s="181"/>
      <c r="AP35" s="401" t="str">
        <f t="shared" ca="1" si="1"/>
        <v/>
      </c>
      <c r="AQ35" s="402"/>
      <c r="AR35" s="401" t="str">
        <f t="shared" ca="1" si="2"/>
        <v/>
      </c>
      <c r="AS35" s="211" t="str">
        <f t="shared" ca="1" si="3"/>
        <v/>
      </c>
      <c r="AT35" s="184" t="str">
        <f t="shared" ca="1" si="4"/>
        <v/>
      </c>
      <c r="AU35" s="172" t="str">
        <f t="shared" ca="1" si="5"/>
        <v/>
      </c>
      <c r="AV35" s="184" t="str">
        <f ca="1">IF(AU35="","",IF(AY35&lt;&gt;"","-",IF(AX35&lt;&gt;"",AX35,IF(COUNTIF(I35:AT35,"-1")&gt;0,"ร",VLOOKUP(AU35,หน้าหลัก!Q$5:U$13,4,TRUE)))))</f>
        <v/>
      </c>
      <c r="AW35" s="185" t="str">
        <f ca="1">AV35&amp;ข้อมูลนักเรียน!G35</f>
        <v/>
      </c>
      <c r="AX35" s="186"/>
      <c r="AY35" s="176" t="str">
        <f ca="1">เวลาเรียน1!G35</f>
        <v/>
      </c>
      <c r="AZ35" s="150"/>
    </row>
    <row r="36" spans="1:52" ht="15.75" customHeight="1" x14ac:dyDescent="0.3">
      <c r="A36" s="150"/>
      <c r="B36" s="177">
        <f ca="1">เวลาเรียน1!B36</f>
        <v>29</v>
      </c>
      <c r="C36" s="177" t="str">
        <f ca="1">เวลาเรียน1!C36</f>
        <v/>
      </c>
      <c r="D36" s="552" t="str">
        <f ca="1">เวลาเรียน1!D36</f>
        <v/>
      </c>
      <c r="E36" s="569"/>
      <c r="F36" s="553"/>
      <c r="G36" s="38"/>
      <c r="H36" s="38"/>
      <c r="I36" s="178"/>
      <c r="J36" s="179"/>
      <c r="K36" s="179"/>
      <c r="L36" s="179"/>
      <c r="M36" s="180"/>
      <c r="N36" s="181"/>
      <c r="O36" s="182"/>
      <c r="P36" s="182"/>
      <c r="Q36" s="182"/>
      <c r="R36" s="183"/>
      <c r="S36" s="181"/>
      <c r="T36" s="182"/>
      <c r="U36" s="182"/>
      <c r="V36" s="182"/>
      <c r="W36" s="183"/>
      <c r="X36" s="181"/>
      <c r="Y36" s="182"/>
      <c r="Z36" s="182"/>
      <c r="AA36" s="182"/>
      <c r="AB36" s="183"/>
      <c r="AC36" s="181"/>
      <c r="AD36" s="182"/>
      <c r="AE36" s="182"/>
      <c r="AF36" s="182"/>
      <c r="AG36" s="183"/>
      <c r="AH36" s="181"/>
      <c r="AI36" s="182"/>
      <c r="AJ36" s="182"/>
      <c r="AK36" s="182"/>
      <c r="AL36" s="183"/>
      <c r="AM36" s="181"/>
      <c r="AN36" s="171" t="str">
        <f t="shared" ca="1" si="0"/>
        <v/>
      </c>
      <c r="AO36" s="181"/>
      <c r="AP36" s="401" t="str">
        <f t="shared" ca="1" si="1"/>
        <v/>
      </c>
      <c r="AQ36" s="402"/>
      <c r="AR36" s="401" t="str">
        <f t="shared" ca="1" si="2"/>
        <v/>
      </c>
      <c r="AS36" s="211" t="str">
        <f t="shared" ca="1" si="3"/>
        <v/>
      </c>
      <c r="AT36" s="184" t="str">
        <f t="shared" ca="1" si="4"/>
        <v/>
      </c>
      <c r="AU36" s="172" t="str">
        <f t="shared" ca="1" si="5"/>
        <v/>
      </c>
      <c r="AV36" s="184" t="str">
        <f ca="1">IF(AU36="","",IF(AY36&lt;&gt;"","-",IF(AX36&lt;&gt;"",AX36,IF(COUNTIF(I36:AT36,"-1")&gt;0,"ร",VLOOKUP(AU36,หน้าหลัก!Q$5:U$13,4,TRUE)))))</f>
        <v/>
      </c>
      <c r="AW36" s="185" t="str">
        <f ca="1">AV36&amp;ข้อมูลนักเรียน!G36</f>
        <v/>
      </c>
      <c r="AX36" s="186"/>
      <c r="AY36" s="176" t="str">
        <f ca="1">เวลาเรียน1!G36</f>
        <v/>
      </c>
      <c r="AZ36" s="150"/>
    </row>
    <row r="37" spans="1:52" ht="15.75" customHeight="1" x14ac:dyDescent="0.3">
      <c r="A37" s="150"/>
      <c r="B37" s="177">
        <f ca="1">เวลาเรียน1!B37</f>
        <v>30</v>
      </c>
      <c r="C37" s="177" t="str">
        <f ca="1">เวลาเรียน1!C37</f>
        <v/>
      </c>
      <c r="D37" s="552" t="str">
        <f ca="1">เวลาเรียน1!D37</f>
        <v/>
      </c>
      <c r="E37" s="569"/>
      <c r="F37" s="553"/>
      <c r="G37" s="38"/>
      <c r="H37" s="38"/>
      <c r="I37" s="178"/>
      <c r="J37" s="179"/>
      <c r="K37" s="179"/>
      <c r="L37" s="179"/>
      <c r="M37" s="180"/>
      <c r="N37" s="181"/>
      <c r="O37" s="182"/>
      <c r="P37" s="182"/>
      <c r="Q37" s="182"/>
      <c r="R37" s="183"/>
      <c r="S37" s="181"/>
      <c r="T37" s="182"/>
      <c r="U37" s="182"/>
      <c r="V37" s="182"/>
      <c r="W37" s="183"/>
      <c r="X37" s="181"/>
      <c r="Y37" s="182"/>
      <c r="Z37" s="182"/>
      <c r="AA37" s="182"/>
      <c r="AB37" s="183"/>
      <c r="AC37" s="181"/>
      <c r="AD37" s="182"/>
      <c r="AE37" s="182"/>
      <c r="AF37" s="182"/>
      <c r="AG37" s="183"/>
      <c r="AH37" s="181"/>
      <c r="AI37" s="182"/>
      <c r="AJ37" s="182"/>
      <c r="AK37" s="182"/>
      <c r="AL37" s="183"/>
      <c r="AM37" s="181"/>
      <c r="AN37" s="171" t="str">
        <f t="shared" ca="1" si="0"/>
        <v/>
      </c>
      <c r="AO37" s="181"/>
      <c r="AP37" s="401" t="str">
        <f t="shared" ca="1" si="1"/>
        <v/>
      </c>
      <c r="AQ37" s="402"/>
      <c r="AR37" s="401" t="str">
        <f t="shared" ca="1" si="2"/>
        <v/>
      </c>
      <c r="AS37" s="211" t="str">
        <f t="shared" ca="1" si="3"/>
        <v/>
      </c>
      <c r="AT37" s="184" t="str">
        <f t="shared" ca="1" si="4"/>
        <v/>
      </c>
      <c r="AU37" s="172" t="str">
        <f t="shared" ca="1" si="5"/>
        <v/>
      </c>
      <c r="AV37" s="184" t="str">
        <f ca="1">IF(AU37="","",IF(AY37&lt;&gt;"","-",IF(AX37&lt;&gt;"",AX37,IF(COUNTIF(I37:AT37,"-1")&gt;0,"ร",VLOOKUP(AU37,หน้าหลัก!Q$5:U$13,4,TRUE)))))</f>
        <v/>
      </c>
      <c r="AW37" s="185" t="str">
        <f ca="1">AV37&amp;ข้อมูลนักเรียน!G37</f>
        <v/>
      </c>
      <c r="AX37" s="186"/>
      <c r="AY37" s="176" t="str">
        <f ca="1">เวลาเรียน1!G37</f>
        <v/>
      </c>
      <c r="AZ37" s="150"/>
    </row>
    <row r="38" spans="1:52" ht="15.75" customHeight="1" x14ac:dyDescent="0.3">
      <c r="A38" s="150"/>
      <c r="B38" s="177">
        <f ca="1">เวลาเรียน1!B38</f>
        <v>31</v>
      </c>
      <c r="C38" s="177" t="str">
        <f ca="1">เวลาเรียน1!C38</f>
        <v/>
      </c>
      <c r="D38" s="552" t="str">
        <f ca="1">เวลาเรียน1!D38</f>
        <v/>
      </c>
      <c r="E38" s="569"/>
      <c r="F38" s="553"/>
      <c r="G38" s="38"/>
      <c r="H38" s="38"/>
      <c r="I38" s="178"/>
      <c r="J38" s="179"/>
      <c r="K38" s="179"/>
      <c r="L38" s="179"/>
      <c r="M38" s="180"/>
      <c r="N38" s="181"/>
      <c r="O38" s="182"/>
      <c r="P38" s="182"/>
      <c r="Q38" s="182"/>
      <c r="R38" s="183"/>
      <c r="S38" s="181"/>
      <c r="T38" s="182"/>
      <c r="U38" s="182"/>
      <c r="V38" s="182"/>
      <c r="W38" s="183"/>
      <c r="X38" s="181"/>
      <c r="Y38" s="182"/>
      <c r="Z38" s="182"/>
      <c r="AA38" s="182"/>
      <c r="AB38" s="183"/>
      <c r="AC38" s="181"/>
      <c r="AD38" s="182"/>
      <c r="AE38" s="182"/>
      <c r="AF38" s="182"/>
      <c r="AG38" s="183"/>
      <c r="AH38" s="181"/>
      <c r="AI38" s="182"/>
      <c r="AJ38" s="182"/>
      <c r="AK38" s="182"/>
      <c r="AL38" s="183"/>
      <c r="AM38" s="181"/>
      <c r="AN38" s="171" t="str">
        <f t="shared" ca="1" si="0"/>
        <v/>
      </c>
      <c r="AO38" s="181"/>
      <c r="AP38" s="401" t="str">
        <f t="shared" ca="1" si="1"/>
        <v/>
      </c>
      <c r="AQ38" s="402"/>
      <c r="AR38" s="401" t="str">
        <f t="shared" ca="1" si="2"/>
        <v/>
      </c>
      <c r="AS38" s="211" t="str">
        <f t="shared" ca="1" si="3"/>
        <v/>
      </c>
      <c r="AT38" s="184" t="str">
        <f t="shared" ca="1" si="4"/>
        <v/>
      </c>
      <c r="AU38" s="172" t="str">
        <f t="shared" ca="1" si="5"/>
        <v/>
      </c>
      <c r="AV38" s="184" t="str">
        <f ca="1">IF(AU38="","",IF(AY38&lt;&gt;"","-",IF(AX38&lt;&gt;"",AX38,IF(COUNTIF(I38:AT38,"-1")&gt;0,"ร",VLOOKUP(AU38,หน้าหลัก!Q$5:U$13,4,TRUE)))))</f>
        <v/>
      </c>
      <c r="AW38" s="185" t="str">
        <f ca="1">AV38&amp;ข้อมูลนักเรียน!G38</f>
        <v/>
      </c>
      <c r="AX38" s="186"/>
      <c r="AY38" s="176" t="str">
        <f ca="1">เวลาเรียน1!G38</f>
        <v/>
      </c>
      <c r="AZ38" s="150"/>
    </row>
    <row r="39" spans="1:52" ht="15.75" customHeight="1" x14ac:dyDescent="0.3">
      <c r="A39" s="150"/>
      <c r="B39" s="177">
        <f ca="1">เวลาเรียน1!B39</f>
        <v>32</v>
      </c>
      <c r="C39" s="177" t="str">
        <f ca="1">เวลาเรียน1!C39</f>
        <v/>
      </c>
      <c r="D39" s="552" t="str">
        <f ca="1">เวลาเรียน1!D39</f>
        <v/>
      </c>
      <c r="E39" s="569"/>
      <c r="F39" s="553"/>
      <c r="G39" s="38"/>
      <c r="H39" s="38"/>
      <c r="I39" s="178"/>
      <c r="J39" s="179"/>
      <c r="K39" s="179"/>
      <c r="L39" s="179"/>
      <c r="M39" s="180"/>
      <c r="N39" s="181"/>
      <c r="O39" s="182"/>
      <c r="P39" s="182"/>
      <c r="Q39" s="182"/>
      <c r="R39" s="183"/>
      <c r="S39" s="181"/>
      <c r="T39" s="182"/>
      <c r="U39" s="182"/>
      <c r="V39" s="182"/>
      <c r="W39" s="183"/>
      <c r="X39" s="181"/>
      <c r="Y39" s="182"/>
      <c r="Z39" s="182"/>
      <c r="AA39" s="182"/>
      <c r="AB39" s="183"/>
      <c r="AC39" s="181"/>
      <c r="AD39" s="182"/>
      <c r="AE39" s="182"/>
      <c r="AF39" s="182"/>
      <c r="AG39" s="183"/>
      <c r="AH39" s="181"/>
      <c r="AI39" s="182"/>
      <c r="AJ39" s="182"/>
      <c r="AK39" s="182"/>
      <c r="AL39" s="183"/>
      <c r="AM39" s="181"/>
      <c r="AN39" s="171" t="str">
        <f t="shared" ca="1" si="0"/>
        <v/>
      </c>
      <c r="AO39" s="181"/>
      <c r="AP39" s="401" t="str">
        <f t="shared" ca="1" si="1"/>
        <v/>
      </c>
      <c r="AQ39" s="402"/>
      <c r="AR39" s="401" t="str">
        <f t="shared" ca="1" si="2"/>
        <v/>
      </c>
      <c r="AS39" s="211" t="str">
        <f t="shared" ca="1" si="3"/>
        <v/>
      </c>
      <c r="AT39" s="184" t="str">
        <f t="shared" ca="1" si="4"/>
        <v/>
      </c>
      <c r="AU39" s="172" t="str">
        <f t="shared" ca="1" si="5"/>
        <v/>
      </c>
      <c r="AV39" s="184" t="str">
        <f ca="1">IF(AU39="","",IF(AY39&lt;&gt;"","-",IF(AX39&lt;&gt;"",AX39,IF(COUNTIF(I39:AT39,"-1")&gt;0,"ร",VLOOKUP(AU39,หน้าหลัก!Q$5:U$13,4,TRUE)))))</f>
        <v/>
      </c>
      <c r="AW39" s="185" t="str">
        <f ca="1">AV39&amp;ข้อมูลนักเรียน!G39</f>
        <v/>
      </c>
      <c r="AX39" s="186"/>
      <c r="AY39" s="176" t="str">
        <f ca="1">เวลาเรียน1!G39</f>
        <v/>
      </c>
      <c r="AZ39" s="150"/>
    </row>
    <row r="40" spans="1:52" ht="15.75" customHeight="1" x14ac:dyDescent="0.3">
      <c r="A40" s="150"/>
      <c r="B40" s="177">
        <f ca="1">เวลาเรียน1!B40</f>
        <v>33</v>
      </c>
      <c r="C40" s="177" t="str">
        <f ca="1">เวลาเรียน1!C40</f>
        <v/>
      </c>
      <c r="D40" s="552" t="str">
        <f ca="1">เวลาเรียน1!D40</f>
        <v/>
      </c>
      <c r="E40" s="569"/>
      <c r="F40" s="553"/>
      <c r="G40" s="38"/>
      <c r="H40" s="38"/>
      <c r="I40" s="178"/>
      <c r="J40" s="179"/>
      <c r="K40" s="179"/>
      <c r="L40" s="179"/>
      <c r="M40" s="180"/>
      <c r="N40" s="181"/>
      <c r="O40" s="182"/>
      <c r="P40" s="182"/>
      <c r="Q40" s="182"/>
      <c r="R40" s="183"/>
      <c r="S40" s="181"/>
      <c r="T40" s="182"/>
      <c r="U40" s="182"/>
      <c r="V40" s="182"/>
      <c r="W40" s="183"/>
      <c r="X40" s="181"/>
      <c r="Y40" s="182"/>
      <c r="Z40" s="182"/>
      <c r="AA40" s="182"/>
      <c r="AB40" s="183"/>
      <c r="AC40" s="181"/>
      <c r="AD40" s="182"/>
      <c r="AE40" s="182"/>
      <c r="AF40" s="182"/>
      <c r="AG40" s="183"/>
      <c r="AH40" s="181"/>
      <c r="AI40" s="182"/>
      <c r="AJ40" s="182"/>
      <c r="AK40" s="182"/>
      <c r="AL40" s="183"/>
      <c r="AM40" s="181"/>
      <c r="AN40" s="171" t="str">
        <f ca="1">IF(C40="","",SUMIF(I40:AM40,"&lt;&gt;-1"))</f>
        <v/>
      </c>
      <c r="AO40" s="181"/>
      <c r="AP40" s="401" t="str">
        <f t="shared" ca="1" si="1"/>
        <v/>
      </c>
      <c r="AQ40" s="402"/>
      <c r="AR40" s="401" t="str">
        <f t="shared" ca="1" si="2"/>
        <v/>
      </c>
      <c r="AS40" s="211" t="str">
        <f t="shared" ca="1" si="3"/>
        <v/>
      </c>
      <c r="AT40" s="184" t="str">
        <f t="shared" ca="1" si="4"/>
        <v/>
      </c>
      <c r="AU40" s="172" t="str">
        <f t="shared" ca="1" si="5"/>
        <v/>
      </c>
      <c r="AV40" s="184" t="str">
        <f ca="1">IF(AU40="","",IF(AY40&lt;&gt;"","-",IF(AX40&lt;&gt;"",AX40,IF(COUNTIF(I40:AT40,"-1")&gt;0,"ร",VLOOKUP(AU40,หน้าหลัก!Q$5:U$13,4,TRUE)))))</f>
        <v/>
      </c>
      <c r="AW40" s="185" t="str">
        <f ca="1">AV40&amp;ข้อมูลนักเรียน!G40</f>
        <v/>
      </c>
      <c r="AX40" s="186"/>
      <c r="AY40" s="176" t="str">
        <f ca="1">เวลาเรียน1!G40</f>
        <v/>
      </c>
      <c r="AZ40" s="150"/>
    </row>
    <row r="41" spans="1:52" ht="15.75" customHeight="1" x14ac:dyDescent="0.3">
      <c r="A41" s="150"/>
      <c r="B41" s="177">
        <f ca="1">เวลาเรียน1!B41</f>
        <v>34</v>
      </c>
      <c r="C41" s="177" t="str">
        <f ca="1">เวลาเรียน1!C41</f>
        <v/>
      </c>
      <c r="D41" s="552" t="str">
        <f ca="1">เวลาเรียน1!D41</f>
        <v/>
      </c>
      <c r="E41" s="569"/>
      <c r="F41" s="553"/>
      <c r="G41" s="38"/>
      <c r="H41" s="38"/>
      <c r="I41" s="178"/>
      <c r="J41" s="179"/>
      <c r="K41" s="179"/>
      <c r="L41" s="179"/>
      <c r="M41" s="180"/>
      <c r="N41" s="181"/>
      <c r="O41" s="182"/>
      <c r="P41" s="182"/>
      <c r="Q41" s="182"/>
      <c r="R41" s="183"/>
      <c r="S41" s="181"/>
      <c r="T41" s="182"/>
      <c r="U41" s="182"/>
      <c r="V41" s="182"/>
      <c r="W41" s="183"/>
      <c r="X41" s="181"/>
      <c r="Y41" s="182"/>
      <c r="Z41" s="182"/>
      <c r="AA41" s="182"/>
      <c r="AB41" s="183"/>
      <c r="AC41" s="181"/>
      <c r="AD41" s="182"/>
      <c r="AE41" s="182"/>
      <c r="AF41" s="182"/>
      <c r="AG41" s="183"/>
      <c r="AH41" s="181"/>
      <c r="AI41" s="182"/>
      <c r="AJ41" s="182"/>
      <c r="AK41" s="182"/>
      <c r="AL41" s="183"/>
      <c r="AM41" s="181"/>
      <c r="AN41" s="171" t="str">
        <f t="shared" ca="1" si="0"/>
        <v/>
      </c>
      <c r="AO41" s="181"/>
      <c r="AP41" s="401" t="str">
        <f t="shared" ca="1" si="1"/>
        <v/>
      </c>
      <c r="AQ41" s="402"/>
      <c r="AR41" s="401" t="str">
        <f t="shared" ca="1" si="2"/>
        <v/>
      </c>
      <c r="AS41" s="211" t="str">
        <f t="shared" ca="1" si="3"/>
        <v/>
      </c>
      <c r="AT41" s="184" t="str">
        <f t="shared" ca="1" si="4"/>
        <v/>
      </c>
      <c r="AU41" s="172" t="str">
        <f t="shared" ca="1" si="5"/>
        <v/>
      </c>
      <c r="AV41" s="184" t="str">
        <f ca="1">IF(AU41="","",IF(AY41&lt;&gt;"","-",IF(AX41&lt;&gt;"",AX41,IF(COUNTIF(I41:AT41,"-1")&gt;0,"ร",VLOOKUP(AU41,หน้าหลัก!Q$5:U$13,4,TRUE)))))</f>
        <v/>
      </c>
      <c r="AW41" s="185" t="str">
        <f ca="1">AV41&amp;ข้อมูลนักเรียน!G41</f>
        <v/>
      </c>
      <c r="AX41" s="186"/>
      <c r="AY41" s="176" t="str">
        <f ca="1">เวลาเรียน1!G41</f>
        <v/>
      </c>
      <c r="AZ41" s="150"/>
    </row>
    <row r="42" spans="1:52" ht="15.75" customHeight="1" x14ac:dyDescent="0.3">
      <c r="A42" s="150"/>
      <c r="B42" s="177">
        <f ca="1">เวลาเรียน1!B42</f>
        <v>35</v>
      </c>
      <c r="C42" s="177" t="str">
        <f ca="1">เวลาเรียน1!C42</f>
        <v/>
      </c>
      <c r="D42" s="552" t="str">
        <f ca="1">เวลาเรียน1!D42</f>
        <v/>
      </c>
      <c r="E42" s="569"/>
      <c r="F42" s="553"/>
      <c r="G42" s="38"/>
      <c r="H42" s="38"/>
      <c r="I42" s="178"/>
      <c r="J42" s="179"/>
      <c r="K42" s="179"/>
      <c r="L42" s="179"/>
      <c r="M42" s="180"/>
      <c r="N42" s="181"/>
      <c r="O42" s="182"/>
      <c r="P42" s="182"/>
      <c r="Q42" s="182"/>
      <c r="R42" s="183"/>
      <c r="S42" s="181"/>
      <c r="T42" s="182"/>
      <c r="U42" s="182"/>
      <c r="V42" s="182"/>
      <c r="W42" s="183"/>
      <c r="X42" s="181"/>
      <c r="Y42" s="182"/>
      <c r="Z42" s="182"/>
      <c r="AA42" s="182"/>
      <c r="AB42" s="183"/>
      <c r="AC42" s="181"/>
      <c r="AD42" s="182"/>
      <c r="AE42" s="182"/>
      <c r="AF42" s="182"/>
      <c r="AG42" s="183"/>
      <c r="AH42" s="181"/>
      <c r="AI42" s="182"/>
      <c r="AJ42" s="182"/>
      <c r="AK42" s="182"/>
      <c r="AL42" s="183"/>
      <c r="AM42" s="181"/>
      <c r="AN42" s="171" t="str">
        <f t="shared" ca="1" si="0"/>
        <v/>
      </c>
      <c r="AO42" s="181"/>
      <c r="AP42" s="401" t="str">
        <f t="shared" ca="1" si="1"/>
        <v/>
      </c>
      <c r="AQ42" s="402"/>
      <c r="AR42" s="401" t="str">
        <f t="shared" ca="1" si="2"/>
        <v/>
      </c>
      <c r="AS42" s="211" t="str">
        <f t="shared" ca="1" si="3"/>
        <v/>
      </c>
      <c r="AT42" s="184" t="str">
        <f t="shared" ca="1" si="4"/>
        <v/>
      </c>
      <c r="AU42" s="172" t="str">
        <f t="shared" ca="1" si="5"/>
        <v/>
      </c>
      <c r="AV42" s="184" t="str">
        <f ca="1">IF(AU42="","",IF(AY42&lt;&gt;"","-",IF(AX42&lt;&gt;"",AX42,IF(COUNTIF(I42:AT42,"-1")&gt;0,"ร",VLOOKUP(AU42,หน้าหลัก!Q$5:U$13,4,TRUE)))))</f>
        <v/>
      </c>
      <c r="AW42" s="185" t="str">
        <f ca="1">AV42&amp;ข้อมูลนักเรียน!G42</f>
        <v/>
      </c>
      <c r="AX42" s="186"/>
      <c r="AY42" s="176" t="str">
        <f ca="1">เวลาเรียน1!G42</f>
        <v/>
      </c>
      <c r="AZ42" s="150"/>
    </row>
    <row r="43" spans="1:52" ht="15.75" customHeight="1" x14ac:dyDescent="0.3">
      <c r="A43" s="150"/>
      <c r="B43" s="177">
        <f ca="1">เวลาเรียน1!B43</f>
        <v>36</v>
      </c>
      <c r="C43" s="177" t="str">
        <f ca="1">เวลาเรียน1!C43</f>
        <v/>
      </c>
      <c r="D43" s="552" t="str">
        <f ca="1">เวลาเรียน1!D43</f>
        <v/>
      </c>
      <c r="E43" s="569"/>
      <c r="F43" s="553"/>
      <c r="G43" s="38"/>
      <c r="H43" s="38"/>
      <c r="I43" s="178"/>
      <c r="J43" s="179"/>
      <c r="K43" s="179"/>
      <c r="L43" s="179"/>
      <c r="M43" s="180"/>
      <c r="N43" s="181"/>
      <c r="O43" s="182"/>
      <c r="P43" s="182"/>
      <c r="Q43" s="182"/>
      <c r="R43" s="183"/>
      <c r="S43" s="181"/>
      <c r="T43" s="182"/>
      <c r="U43" s="182"/>
      <c r="V43" s="182"/>
      <c r="W43" s="183"/>
      <c r="X43" s="181"/>
      <c r="Y43" s="182"/>
      <c r="Z43" s="182"/>
      <c r="AA43" s="182"/>
      <c r="AB43" s="183"/>
      <c r="AC43" s="181"/>
      <c r="AD43" s="182"/>
      <c r="AE43" s="182"/>
      <c r="AF43" s="182"/>
      <c r="AG43" s="183"/>
      <c r="AH43" s="181"/>
      <c r="AI43" s="182"/>
      <c r="AJ43" s="182"/>
      <c r="AK43" s="182"/>
      <c r="AL43" s="183"/>
      <c r="AM43" s="181"/>
      <c r="AN43" s="171" t="str">
        <f t="shared" ca="1" si="0"/>
        <v/>
      </c>
      <c r="AO43" s="181"/>
      <c r="AP43" s="401" t="str">
        <f t="shared" ca="1" si="1"/>
        <v/>
      </c>
      <c r="AQ43" s="402"/>
      <c r="AR43" s="401" t="str">
        <f t="shared" ca="1" si="2"/>
        <v/>
      </c>
      <c r="AS43" s="211" t="str">
        <f t="shared" ca="1" si="3"/>
        <v/>
      </c>
      <c r="AT43" s="184" t="str">
        <f t="shared" ca="1" si="4"/>
        <v/>
      </c>
      <c r="AU43" s="172" t="str">
        <f t="shared" ca="1" si="5"/>
        <v/>
      </c>
      <c r="AV43" s="184" t="str">
        <f ca="1">IF(AU43="","",IF(AY43&lt;&gt;"","-",IF(AX43&lt;&gt;"",AX43,IF(COUNTIF(I43:AT43,"-1")&gt;0,"ร",VLOOKUP(AU43,หน้าหลัก!Q$5:U$13,4,TRUE)))))</f>
        <v/>
      </c>
      <c r="AW43" s="185" t="str">
        <f ca="1">AV43&amp;ข้อมูลนักเรียน!G43</f>
        <v/>
      </c>
      <c r="AX43" s="186"/>
      <c r="AY43" s="176" t="str">
        <f ca="1">เวลาเรียน1!G43</f>
        <v/>
      </c>
      <c r="AZ43" s="150"/>
    </row>
    <row r="44" spans="1:52" ht="15.75" customHeight="1" x14ac:dyDescent="0.3">
      <c r="A44" s="150"/>
      <c r="B44" s="177">
        <f ca="1">เวลาเรียน1!B44</f>
        <v>37</v>
      </c>
      <c r="C44" s="177" t="str">
        <f ca="1">เวลาเรียน1!C44</f>
        <v/>
      </c>
      <c r="D44" s="552" t="str">
        <f ca="1">เวลาเรียน1!D44</f>
        <v/>
      </c>
      <c r="E44" s="569"/>
      <c r="F44" s="553"/>
      <c r="G44" s="38"/>
      <c r="H44" s="38"/>
      <c r="I44" s="178"/>
      <c r="J44" s="179"/>
      <c r="K44" s="179"/>
      <c r="L44" s="179"/>
      <c r="M44" s="180"/>
      <c r="N44" s="181"/>
      <c r="O44" s="182"/>
      <c r="P44" s="182"/>
      <c r="Q44" s="182"/>
      <c r="R44" s="183"/>
      <c r="S44" s="181"/>
      <c r="T44" s="182"/>
      <c r="U44" s="182"/>
      <c r="V44" s="182"/>
      <c r="W44" s="183"/>
      <c r="X44" s="181"/>
      <c r="Y44" s="182"/>
      <c r="Z44" s="182"/>
      <c r="AA44" s="182"/>
      <c r="AB44" s="183"/>
      <c r="AC44" s="181"/>
      <c r="AD44" s="182"/>
      <c r="AE44" s="182"/>
      <c r="AF44" s="182"/>
      <c r="AG44" s="183"/>
      <c r="AH44" s="181"/>
      <c r="AI44" s="182"/>
      <c r="AJ44" s="182"/>
      <c r="AK44" s="182"/>
      <c r="AL44" s="183"/>
      <c r="AM44" s="181"/>
      <c r="AN44" s="171" t="str">
        <f t="shared" ca="1" si="0"/>
        <v/>
      </c>
      <c r="AO44" s="181"/>
      <c r="AP44" s="401" t="str">
        <f t="shared" ca="1" si="1"/>
        <v/>
      </c>
      <c r="AQ44" s="402"/>
      <c r="AR44" s="401" t="str">
        <f t="shared" ca="1" si="2"/>
        <v/>
      </c>
      <c r="AS44" s="211" t="str">
        <f t="shared" ca="1" si="3"/>
        <v/>
      </c>
      <c r="AT44" s="184" t="str">
        <f t="shared" ca="1" si="4"/>
        <v/>
      </c>
      <c r="AU44" s="172" t="str">
        <f t="shared" ca="1" si="5"/>
        <v/>
      </c>
      <c r="AV44" s="184" t="str">
        <f ca="1">IF(AU44="","",IF(AY44&lt;&gt;"","-",IF(AX44&lt;&gt;"",AX44,IF(COUNTIF(I44:AT44,"-1")&gt;0,"ร",VLOOKUP(AU44,หน้าหลัก!Q$5:U$13,4,TRUE)))))</f>
        <v/>
      </c>
      <c r="AW44" s="185" t="str">
        <f ca="1">AV44&amp;ข้อมูลนักเรียน!G44</f>
        <v/>
      </c>
      <c r="AX44" s="186"/>
      <c r="AY44" s="176" t="str">
        <f ca="1">เวลาเรียน1!G44</f>
        <v/>
      </c>
      <c r="AZ44" s="150"/>
    </row>
    <row r="45" spans="1:52" ht="15.75" customHeight="1" x14ac:dyDescent="0.3">
      <c r="A45" s="150"/>
      <c r="B45" s="177">
        <f ca="1">เวลาเรียน1!B45</f>
        <v>38</v>
      </c>
      <c r="C45" s="177" t="str">
        <f ca="1">เวลาเรียน1!C45</f>
        <v/>
      </c>
      <c r="D45" s="552" t="str">
        <f ca="1">เวลาเรียน1!D45</f>
        <v/>
      </c>
      <c r="E45" s="569"/>
      <c r="F45" s="553"/>
      <c r="G45" s="38"/>
      <c r="H45" s="38"/>
      <c r="I45" s="178"/>
      <c r="J45" s="179"/>
      <c r="K45" s="179"/>
      <c r="L45" s="179"/>
      <c r="M45" s="180"/>
      <c r="N45" s="181"/>
      <c r="O45" s="182"/>
      <c r="P45" s="182"/>
      <c r="Q45" s="182"/>
      <c r="R45" s="183"/>
      <c r="S45" s="181"/>
      <c r="T45" s="182"/>
      <c r="U45" s="182"/>
      <c r="V45" s="182"/>
      <c r="W45" s="183"/>
      <c r="X45" s="181"/>
      <c r="Y45" s="182"/>
      <c r="Z45" s="182"/>
      <c r="AA45" s="182"/>
      <c r="AB45" s="183"/>
      <c r="AC45" s="181"/>
      <c r="AD45" s="182"/>
      <c r="AE45" s="182"/>
      <c r="AF45" s="182"/>
      <c r="AG45" s="183"/>
      <c r="AH45" s="181"/>
      <c r="AI45" s="182"/>
      <c r="AJ45" s="182"/>
      <c r="AK45" s="182"/>
      <c r="AL45" s="183"/>
      <c r="AM45" s="181"/>
      <c r="AN45" s="171" t="str">
        <f t="shared" ca="1" si="0"/>
        <v/>
      </c>
      <c r="AO45" s="181"/>
      <c r="AP45" s="401" t="str">
        <f t="shared" ca="1" si="1"/>
        <v/>
      </c>
      <c r="AQ45" s="402"/>
      <c r="AR45" s="401" t="str">
        <f t="shared" ca="1" si="2"/>
        <v/>
      </c>
      <c r="AS45" s="211" t="str">
        <f t="shared" ca="1" si="3"/>
        <v/>
      </c>
      <c r="AT45" s="184" t="str">
        <f t="shared" ca="1" si="4"/>
        <v/>
      </c>
      <c r="AU45" s="172" t="str">
        <f t="shared" ca="1" si="5"/>
        <v/>
      </c>
      <c r="AV45" s="184" t="str">
        <f ca="1">IF(AU45="","",IF(AY45&lt;&gt;"","-",IF(AX45&lt;&gt;"",AX45,IF(COUNTIF(I45:AT45,"-1")&gt;0,"ร",VLOOKUP(AU45,หน้าหลัก!Q$5:U$13,4,TRUE)))))</f>
        <v/>
      </c>
      <c r="AW45" s="185" t="str">
        <f ca="1">AV45&amp;ข้อมูลนักเรียน!G45</f>
        <v/>
      </c>
      <c r="AX45" s="186"/>
      <c r="AY45" s="176" t="str">
        <f ca="1">เวลาเรียน1!G45</f>
        <v/>
      </c>
      <c r="AZ45" s="150"/>
    </row>
    <row r="46" spans="1:52" ht="15.75" customHeight="1" x14ac:dyDescent="0.3">
      <c r="A46" s="150"/>
      <c r="B46" s="177">
        <f ca="1">เวลาเรียน1!B46</f>
        <v>39</v>
      </c>
      <c r="C46" s="177" t="str">
        <f ca="1">เวลาเรียน1!C46</f>
        <v/>
      </c>
      <c r="D46" s="552" t="str">
        <f ca="1">เวลาเรียน1!D46</f>
        <v/>
      </c>
      <c r="E46" s="569"/>
      <c r="F46" s="553"/>
      <c r="G46" s="38"/>
      <c r="H46" s="38"/>
      <c r="I46" s="178"/>
      <c r="J46" s="179"/>
      <c r="K46" s="179"/>
      <c r="L46" s="179"/>
      <c r="M46" s="180"/>
      <c r="N46" s="181"/>
      <c r="O46" s="182"/>
      <c r="P46" s="182"/>
      <c r="Q46" s="182"/>
      <c r="R46" s="183"/>
      <c r="S46" s="181"/>
      <c r="T46" s="182"/>
      <c r="U46" s="182"/>
      <c r="V46" s="182"/>
      <c r="W46" s="183"/>
      <c r="X46" s="181"/>
      <c r="Y46" s="182"/>
      <c r="Z46" s="182"/>
      <c r="AA46" s="182"/>
      <c r="AB46" s="183"/>
      <c r="AC46" s="181"/>
      <c r="AD46" s="182"/>
      <c r="AE46" s="182"/>
      <c r="AF46" s="182"/>
      <c r="AG46" s="183"/>
      <c r="AH46" s="181"/>
      <c r="AI46" s="182"/>
      <c r="AJ46" s="182"/>
      <c r="AK46" s="182"/>
      <c r="AL46" s="183"/>
      <c r="AM46" s="181"/>
      <c r="AN46" s="171" t="str">
        <f t="shared" ca="1" si="0"/>
        <v/>
      </c>
      <c r="AO46" s="181"/>
      <c r="AP46" s="401" t="str">
        <f t="shared" ca="1" si="1"/>
        <v/>
      </c>
      <c r="AQ46" s="402"/>
      <c r="AR46" s="401" t="str">
        <f t="shared" ca="1" si="2"/>
        <v/>
      </c>
      <c r="AS46" s="211" t="str">
        <f t="shared" ca="1" si="3"/>
        <v/>
      </c>
      <c r="AT46" s="184" t="str">
        <f t="shared" ca="1" si="4"/>
        <v/>
      </c>
      <c r="AU46" s="172" t="str">
        <f t="shared" ca="1" si="5"/>
        <v/>
      </c>
      <c r="AV46" s="184" t="str">
        <f ca="1">IF(AU46="","",IF(AY46&lt;&gt;"","-",IF(AX46&lt;&gt;"",AX46,IF(COUNTIF(I46:AT46,"-1")&gt;0,"ร",VLOOKUP(AU46,หน้าหลัก!Q$5:U$13,4,TRUE)))))</f>
        <v/>
      </c>
      <c r="AW46" s="185" t="str">
        <f ca="1">AV46&amp;ข้อมูลนักเรียน!G46</f>
        <v/>
      </c>
      <c r="AX46" s="186"/>
      <c r="AY46" s="176" t="str">
        <f ca="1">เวลาเรียน1!G46</f>
        <v/>
      </c>
      <c r="AZ46" s="150"/>
    </row>
    <row r="47" spans="1:52" ht="15.75" customHeight="1" x14ac:dyDescent="0.3">
      <c r="A47" s="150"/>
      <c r="B47" s="177">
        <f ca="1">เวลาเรียน1!B47</f>
        <v>40</v>
      </c>
      <c r="C47" s="177" t="str">
        <f ca="1">เวลาเรียน1!C47</f>
        <v/>
      </c>
      <c r="D47" s="552" t="str">
        <f ca="1">เวลาเรียน1!D47</f>
        <v/>
      </c>
      <c r="E47" s="569"/>
      <c r="F47" s="553"/>
      <c r="G47" s="38"/>
      <c r="H47" s="38"/>
      <c r="I47" s="178"/>
      <c r="J47" s="179"/>
      <c r="K47" s="179"/>
      <c r="L47" s="179"/>
      <c r="M47" s="180"/>
      <c r="N47" s="181"/>
      <c r="O47" s="182"/>
      <c r="P47" s="182"/>
      <c r="Q47" s="182"/>
      <c r="R47" s="183"/>
      <c r="S47" s="181"/>
      <c r="T47" s="182"/>
      <c r="U47" s="182"/>
      <c r="V47" s="182"/>
      <c r="W47" s="183"/>
      <c r="X47" s="181"/>
      <c r="Y47" s="182"/>
      <c r="Z47" s="182"/>
      <c r="AA47" s="182"/>
      <c r="AB47" s="183"/>
      <c r="AC47" s="181"/>
      <c r="AD47" s="182"/>
      <c r="AE47" s="182"/>
      <c r="AF47" s="182"/>
      <c r="AG47" s="183"/>
      <c r="AH47" s="181"/>
      <c r="AI47" s="182"/>
      <c r="AJ47" s="182"/>
      <c r="AK47" s="182"/>
      <c r="AL47" s="183"/>
      <c r="AM47" s="181"/>
      <c r="AN47" s="171" t="str">
        <f t="shared" ca="1" si="0"/>
        <v/>
      </c>
      <c r="AO47" s="181"/>
      <c r="AP47" s="401" t="str">
        <f t="shared" ca="1" si="1"/>
        <v/>
      </c>
      <c r="AQ47" s="402"/>
      <c r="AR47" s="401" t="str">
        <f t="shared" ca="1" si="2"/>
        <v/>
      </c>
      <c r="AS47" s="211" t="str">
        <f t="shared" ca="1" si="3"/>
        <v/>
      </c>
      <c r="AT47" s="184" t="str">
        <f t="shared" ca="1" si="4"/>
        <v/>
      </c>
      <c r="AU47" s="172" t="str">
        <f t="shared" ca="1" si="5"/>
        <v/>
      </c>
      <c r="AV47" s="184" t="str">
        <f ca="1">IF(AU47="","",IF(AY47&lt;&gt;"","-",IF(AX47&lt;&gt;"",AX47,IF(COUNTIF(I47:AT47,"-1")&gt;0,"ร",VLOOKUP(AU47,หน้าหลัก!Q$5:U$13,4,TRUE)))))</f>
        <v/>
      </c>
      <c r="AW47" s="185" t="str">
        <f ca="1">AV47&amp;ข้อมูลนักเรียน!G47</f>
        <v/>
      </c>
      <c r="AX47" s="186"/>
      <c r="AY47" s="176" t="str">
        <f ca="1">เวลาเรียน1!G47</f>
        <v/>
      </c>
      <c r="AZ47" s="150"/>
    </row>
    <row r="48" spans="1:52" ht="15.75" customHeight="1" x14ac:dyDescent="0.3">
      <c r="A48" s="150"/>
      <c r="B48" s="177">
        <f ca="1">เวลาเรียน1!B48</f>
        <v>41</v>
      </c>
      <c r="C48" s="177" t="str">
        <f ca="1">เวลาเรียน1!C48</f>
        <v/>
      </c>
      <c r="D48" s="552" t="str">
        <f ca="1">เวลาเรียน1!D48</f>
        <v/>
      </c>
      <c r="E48" s="569"/>
      <c r="F48" s="553"/>
      <c r="G48" s="38"/>
      <c r="H48" s="38"/>
      <c r="I48" s="178"/>
      <c r="J48" s="179"/>
      <c r="K48" s="179"/>
      <c r="L48" s="179"/>
      <c r="M48" s="180"/>
      <c r="N48" s="181"/>
      <c r="O48" s="182"/>
      <c r="P48" s="182"/>
      <c r="Q48" s="182"/>
      <c r="R48" s="183"/>
      <c r="S48" s="181"/>
      <c r="T48" s="182"/>
      <c r="U48" s="182"/>
      <c r="V48" s="182"/>
      <c r="W48" s="183"/>
      <c r="X48" s="181"/>
      <c r="Y48" s="182"/>
      <c r="Z48" s="182"/>
      <c r="AA48" s="182"/>
      <c r="AB48" s="183"/>
      <c r="AC48" s="181"/>
      <c r="AD48" s="182"/>
      <c r="AE48" s="182"/>
      <c r="AF48" s="182"/>
      <c r="AG48" s="183"/>
      <c r="AH48" s="181"/>
      <c r="AI48" s="182"/>
      <c r="AJ48" s="182"/>
      <c r="AK48" s="182"/>
      <c r="AL48" s="183"/>
      <c r="AM48" s="181"/>
      <c r="AN48" s="171" t="str">
        <f t="shared" ca="1" si="0"/>
        <v/>
      </c>
      <c r="AO48" s="181"/>
      <c r="AP48" s="401" t="str">
        <f t="shared" ca="1" si="1"/>
        <v/>
      </c>
      <c r="AQ48" s="402"/>
      <c r="AR48" s="401" t="str">
        <f t="shared" ca="1" si="2"/>
        <v/>
      </c>
      <c r="AS48" s="211" t="str">
        <f t="shared" ca="1" si="3"/>
        <v/>
      </c>
      <c r="AT48" s="184" t="str">
        <f t="shared" ca="1" si="4"/>
        <v/>
      </c>
      <c r="AU48" s="172" t="str">
        <f t="shared" ca="1" si="5"/>
        <v/>
      </c>
      <c r="AV48" s="184" t="str">
        <f ca="1">IF(AU48="","",IF(AY48&lt;&gt;"","-",IF(AX48&lt;&gt;"",AX48,IF(COUNTIF(I48:AT48,"-1")&gt;0,"ร",VLOOKUP(AU48,หน้าหลัก!Q$5:U$13,4,TRUE)))))</f>
        <v/>
      </c>
      <c r="AW48" s="185" t="str">
        <f ca="1">AV48&amp;ข้อมูลนักเรียน!G48</f>
        <v/>
      </c>
      <c r="AX48" s="186"/>
      <c r="AY48" s="176" t="str">
        <f ca="1">เวลาเรียน1!G48</f>
        <v/>
      </c>
      <c r="AZ48" s="150"/>
    </row>
    <row r="49" spans="1:52" ht="15.75" customHeight="1" x14ac:dyDescent="0.3">
      <c r="A49" s="150"/>
      <c r="B49" s="177">
        <f ca="1">เวลาเรียน1!B49</f>
        <v>42</v>
      </c>
      <c r="C49" s="177" t="str">
        <f ca="1">เวลาเรียน1!C49</f>
        <v/>
      </c>
      <c r="D49" s="552" t="str">
        <f ca="1">เวลาเรียน1!D49</f>
        <v/>
      </c>
      <c r="E49" s="569"/>
      <c r="F49" s="553"/>
      <c r="G49" s="38"/>
      <c r="H49" s="38"/>
      <c r="I49" s="178"/>
      <c r="J49" s="179"/>
      <c r="K49" s="179"/>
      <c r="L49" s="179"/>
      <c r="M49" s="180"/>
      <c r="N49" s="181"/>
      <c r="O49" s="182"/>
      <c r="P49" s="182"/>
      <c r="Q49" s="182"/>
      <c r="R49" s="183"/>
      <c r="S49" s="181"/>
      <c r="T49" s="182"/>
      <c r="U49" s="182"/>
      <c r="V49" s="182"/>
      <c r="W49" s="183"/>
      <c r="X49" s="181"/>
      <c r="Y49" s="182"/>
      <c r="Z49" s="182"/>
      <c r="AA49" s="182"/>
      <c r="AB49" s="183"/>
      <c r="AC49" s="181"/>
      <c r="AD49" s="182"/>
      <c r="AE49" s="182"/>
      <c r="AF49" s="182"/>
      <c r="AG49" s="183"/>
      <c r="AH49" s="181"/>
      <c r="AI49" s="182"/>
      <c r="AJ49" s="182"/>
      <c r="AK49" s="182"/>
      <c r="AL49" s="183"/>
      <c r="AM49" s="181"/>
      <c r="AN49" s="171" t="str">
        <f t="shared" ca="1" si="0"/>
        <v/>
      </c>
      <c r="AO49" s="181"/>
      <c r="AP49" s="401" t="str">
        <f t="shared" ca="1" si="1"/>
        <v/>
      </c>
      <c r="AQ49" s="402"/>
      <c r="AR49" s="401" t="str">
        <f t="shared" ca="1" si="2"/>
        <v/>
      </c>
      <c r="AS49" s="211" t="str">
        <f t="shared" ca="1" si="3"/>
        <v/>
      </c>
      <c r="AT49" s="184" t="str">
        <f t="shared" ca="1" si="4"/>
        <v/>
      </c>
      <c r="AU49" s="172" t="str">
        <f t="shared" ca="1" si="5"/>
        <v/>
      </c>
      <c r="AV49" s="184" t="str">
        <f ca="1">IF(AU49="","",IF(AY49&lt;&gt;"","-",IF(AX49&lt;&gt;"",AX49,IF(COUNTIF(I49:AT49,"-1")&gt;0,"ร",VLOOKUP(AU49,หน้าหลัก!Q$5:U$13,4,TRUE)))))</f>
        <v/>
      </c>
      <c r="AW49" s="185" t="str">
        <f ca="1">AV49&amp;ข้อมูลนักเรียน!G49</f>
        <v/>
      </c>
      <c r="AX49" s="186"/>
      <c r="AY49" s="176" t="str">
        <f ca="1">เวลาเรียน1!G49</f>
        <v/>
      </c>
      <c r="AZ49" s="150"/>
    </row>
    <row r="50" spans="1:52" ht="15.75" customHeight="1" x14ac:dyDescent="0.3">
      <c r="A50" s="150"/>
      <c r="B50" s="177">
        <f ca="1">เวลาเรียน1!B50</f>
        <v>43</v>
      </c>
      <c r="C50" s="177" t="str">
        <f ca="1">เวลาเรียน1!C50</f>
        <v/>
      </c>
      <c r="D50" s="552" t="str">
        <f ca="1">เวลาเรียน1!D50</f>
        <v/>
      </c>
      <c r="E50" s="569"/>
      <c r="F50" s="553"/>
      <c r="G50" s="38"/>
      <c r="H50" s="38"/>
      <c r="I50" s="178"/>
      <c r="J50" s="179"/>
      <c r="K50" s="179"/>
      <c r="L50" s="179"/>
      <c r="M50" s="180"/>
      <c r="N50" s="181"/>
      <c r="O50" s="182"/>
      <c r="P50" s="182"/>
      <c r="Q50" s="182"/>
      <c r="R50" s="183"/>
      <c r="S50" s="181"/>
      <c r="T50" s="182"/>
      <c r="U50" s="182"/>
      <c r="V50" s="182"/>
      <c r="W50" s="183"/>
      <c r="X50" s="181"/>
      <c r="Y50" s="182"/>
      <c r="Z50" s="182"/>
      <c r="AA50" s="182"/>
      <c r="AB50" s="183"/>
      <c r="AC50" s="181"/>
      <c r="AD50" s="182"/>
      <c r="AE50" s="182"/>
      <c r="AF50" s="182"/>
      <c r="AG50" s="183"/>
      <c r="AH50" s="181"/>
      <c r="AI50" s="182"/>
      <c r="AJ50" s="182"/>
      <c r="AK50" s="182"/>
      <c r="AL50" s="183"/>
      <c r="AM50" s="181"/>
      <c r="AN50" s="171" t="str">
        <f t="shared" ca="1" si="0"/>
        <v/>
      </c>
      <c r="AO50" s="181"/>
      <c r="AP50" s="401" t="str">
        <f t="shared" ca="1" si="1"/>
        <v/>
      </c>
      <c r="AQ50" s="402"/>
      <c r="AR50" s="401" t="str">
        <f t="shared" ca="1" si="2"/>
        <v/>
      </c>
      <c r="AS50" s="211" t="str">
        <f t="shared" ca="1" si="3"/>
        <v/>
      </c>
      <c r="AT50" s="184" t="str">
        <f t="shared" ca="1" si="4"/>
        <v/>
      </c>
      <c r="AU50" s="172" t="str">
        <f t="shared" ca="1" si="5"/>
        <v/>
      </c>
      <c r="AV50" s="184" t="str">
        <f ca="1">IF(AU50="","",IF(AY50&lt;&gt;"","-",IF(AX50&lt;&gt;"",AX50,IF(COUNTIF(I50:AT50,"-1")&gt;0,"ร",VLOOKUP(AU50,หน้าหลัก!Q$5:U$13,4,TRUE)))))</f>
        <v/>
      </c>
      <c r="AW50" s="185" t="str">
        <f ca="1">AV50&amp;ข้อมูลนักเรียน!G50</f>
        <v/>
      </c>
      <c r="AX50" s="186"/>
      <c r="AY50" s="176" t="str">
        <f ca="1">เวลาเรียน1!G50</f>
        <v/>
      </c>
      <c r="AZ50" s="150"/>
    </row>
    <row r="51" spans="1:52" ht="15.75" customHeight="1" x14ac:dyDescent="0.3">
      <c r="A51" s="150"/>
      <c r="B51" s="177">
        <f ca="1">เวลาเรียน1!B51</f>
        <v>44</v>
      </c>
      <c r="C51" s="177" t="str">
        <f ca="1">เวลาเรียน1!C51</f>
        <v/>
      </c>
      <c r="D51" s="552" t="str">
        <f ca="1">เวลาเรียน1!D51</f>
        <v/>
      </c>
      <c r="E51" s="569"/>
      <c r="F51" s="553"/>
      <c r="G51" s="38"/>
      <c r="H51" s="38"/>
      <c r="I51" s="178"/>
      <c r="J51" s="179"/>
      <c r="K51" s="179"/>
      <c r="L51" s="179"/>
      <c r="M51" s="180"/>
      <c r="N51" s="181"/>
      <c r="O51" s="182"/>
      <c r="P51" s="182"/>
      <c r="Q51" s="182"/>
      <c r="R51" s="183"/>
      <c r="S51" s="181"/>
      <c r="T51" s="182"/>
      <c r="U51" s="182"/>
      <c r="V51" s="182"/>
      <c r="W51" s="183"/>
      <c r="X51" s="181"/>
      <c r="Y51" s="182"/>
      <c r="Z51" s="182"/>
      <c r="AA51" s="182"/>
      <c r="AB51" s="183"/>
      <c r="AC51" s="181"/>
      <c r="AD51" s="182"/>
      <c r="AE51" s="182"/>
      <c r="AF51" s="182"/>
      <c r="AG51" s="183"/>
      <c r="AH51" s="181"/>
      <c r="AI51" s="182"/>
      <c r="AJ51" s="182"/>
      <c r="AK51" s="182"/>
      <c r="AL51" s="183"/>
      <c r="AM51" s="181"/>
      <c r="AN51" s="171" t="str">
        <f t="shared" ca="1" si="0"/>
        <v/>
      </c>
      <c r="AO51" s="181"/>
      <c r="AP51" s="401" t="str">
        <f t="shared" ca="1" si="1"/>
        <v/>
      </c>
      <c r="AQ51" s="402"/>
      <c r="AR51" s="401" t="str">
        <f t="shared" ca="1" si="2"/>
        <v/>
      </c>
      <c r="AS51" s="211" t="str">
        <f t="shared" ca="1" si="3"/>
        <v/>
      </c>
      <c r="AT51" s="184" t="str">
        <f t="shared" ca="1" si="4"/>
        <v/>
      </c>
      <c r="AU51" s="172" t="str">
        <f t="shared" ca="1" si="5"/>
        <v/>
      </c>
      <c r="AV51" s="184" t="str">
        <f ca="1">IF(AU51="","",IF(AY51&lt;&gt;"","-",IF(AX51&lt;&gt;"",AX51,IF(COUNTIF(I51:AT51,"-1")&gt;0,"ร",VLOOKUP(AU51,หน้าหลัก!Q$5:U$13,4,TRUE)))))</f>
        <v/>
      </c>
      <c r="AW51" s="185" t="str">
        <f ca="1">AV51&amp;ข้อมูลนักเรียน!G51</f>
        <v/>
      </c>
      <c r="AX51" s="186"/>
      <c r="AY51" s="176" t="str">
        <f ca="1">เวลาเรียน1!G51</f>
        <v/>
      </c>
      <c r="AZ51" s="150"/>
    </row>
    <row r="52" spans="1:52" ht="15.75" customHeight="1" x14ac:dyDescent="0.3">
      <c r="A52" s="150"/>
      <c r="B52" s="187">
        <f ca="1">เวลาเรียน1!B52</f>
        <v>45</v>
      </c>
      <c r="C52" s="187" t="str">
        <f ca="1">เวลาเรียน1!C52</f>
        <v/>
      </c>
      <c r="D52" s="558" t="str">
        <f ca="1">เวลาเรียน1!D52</f>
        <v/>
      </c>
      <c r="E52" s="570"/>
      <c r="F52" s="559"/>
      <c r="G52" s="53"/>
      <c r="H52" s="53"/>
      <c r="I52" s="188"/>
      <c r="J52" s="189"/>
      <c r="K52" s="189"/>
      <c r="L52" s="189"/>
      <c r="M52" s="190"/>
      <c r="N52" s="191"/>
      <c r="O52" s="192"/>
      <c r="P52" s="192"/>
      <c r="Q52" s="192"/>
      <c r="R52" s="193"/>
      <c r="S52" s="191"/>
      <c r="T52" s="192"/>
      <c r="U52" s="192"/>
      <c r="V52" s="192"/>
      <c r="W52" s="193"/>
      <c r="X52" s="191"/>
      <c r="Y52" s="192"/>
      <c r="Z52" s="192"/>
      <c r="AA52" s="192"/>
      <c r="AB52" s="193"/>
      <c r="AC52" s="191"/>
      <c r="AD52" s="192"/>
      <c r="AE52" s="192"/>
      <c r="AF52" s="192"/>
      <c r="AG52" s="193"/>
      <c r="AH52" s="191"/>
      <c r="AI52" s="192"/>
      <c r="AJ52" s="192"/>
      <c r="AK52" s="192"/>
      <c r="AL52" s="193"/>
      <c r="AM52" s="191"/>
      <c r="AN52" s="194" t="str">
        <f t="shared" ca="1" si="0"/>
        <v/>
      </c>
      <c r="AO52" s="191"/>
      <c r="AP52" s="403" t="str">
        <f t="shared" ca="1" si="1"/>
        <v/>
      </c>
      <c r="AQ52" s="404"/>
      <c r="AR52" s="403" t="str">
        <f t="shared" ca="1" si="2"/>
        <v/>
      </c>
      <c r="AS52" s="162" t="str">
        <f t="shared" ca="1" si="3"/>
        <v/>
      </c>
      <c r="AT52" s="196" t="str">
        <f t="shared" ca="1" si="4"/>
        <v/>
      </c>
      <c r="AU52" s="195" t="str">
        <f t="shared" ca="1" si="5"/>
        <v/>
      </c>
      <c r="AV52" s="196" t="str">
        <f ca="1">IF(AU52="","",IF(AY52&lt;&gt;"","-",IF(AX52&lt;&gt;"",AX52,IF(COUNTIF(I52:AT52,"-1")&gt;0,"ร",VLOOKUP(AU52,หน้าหลัก!Q$5:U$13,4,TRUE)))))</f>
        <v/>
      </c>
      <c r="AW52" s="197" t="str">
        <f ca="1">AV52&amp;ข้อมูลนักเรียน!G52</f>
        <v/>
      </c>
      <c r="AX52" s="198"/>
      <c r="AY52" s="199" t="str">
        <f ca="1">เวลาเรียน1!G52</f>
        <v/>
      </c>
      <c r="AZ52" s="150"/>
    </row>
    <row r="53" spans="1:52" ht="14.4" x14ac:dyDescent="0.3">
      <c r="A53" s="150"/>
      <c r="B53" s="200"/>
      <c r="C53" s="200"/>
      <c r="D53" s="200"/>
      <c r="E53" s="200"/>
      <c r="F53" s="200"/>
      <c r="G53" s="200"/>
      <c r="H53" s="200"/>
      <c r="I53" s="201"/>
      <c r="J53" s="201"/>
      <c r="K53" s="201"/>
      <c r="L53" s="201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200"/>
      <c r="AF53" s="200"/>
      <c r="AG53" s="200"/>
      <c r="AH53" s="200"/>
      <c r="AI53" s="200"/>
      <c r="AJ53" s="200"/>
      <c r="AK53" s="200"/>
      <c r="AL53" s="200"/>
      <c r="AM53" s="200"/>
      <c r="AN53" s="200"/>
      <c r="AO53" s="200"/>
      <c r="AP53" s="200"/>
      <c r="AQ53" s="200"/>
      <c r="AR53" s="200"/>
      <c r="AS53" s="200"/>
      <c r="AT53" s="200"/>
      <c r="AU53" s="200"/>
      <c r="AV53" s="200"/>
      <c r="AW53" s="200"/>
      <c r="AX53" s="200"/>
      <c r="AY53" s="200"/>
      <c r="AZ53" s="150"/>
    </row>
    <row r="54" spans="1:52" ht="14.25" hidden="1" customHeight="1" x14ac:dyDescent="0.3"/>
    <row r="55" spans="1:52" ht="14.25" hidden="1" customHeight="1" x14ac:dyDescent="0.3"/>
    <row r="56" spans="1:52" ht="14.25" hidden="1" customHeight="1" x14ac:dyDescent="0.3"/>
    <row r="57" spans="1:52" ht="14.25" hidden="1" customHeight="1" x14ac:dyDescent="0.3"/>
    <row r="58" spans="1:52" ht="14.25" hidden="1" customHeight="1" x14ac:dyDescent="0.3"/>
    <row r="59" spans="1:52" ht="14.25" hidden="1" customHeight="1" x14ac:dyDescent="0.3"/>
    <row r="60" spans="1:52" ht="14.25" hidden="1" customHeight="1" x14ac:dyDescent="0.3"/>
    <row r="61" spans="1:52" ht="14.25" hidden="1" customHeight="1" x14ac:dyDescent="0.3"/>
    <row r="62" spans="1:52" ht="14.25" hidden="1" customHeight="1" x14ac:dyDescent="0.3"/>
    <row r="63" spans="1:52" ht="14.25" hidden="1" customHeight="1" x14ac:dyDescent="0.3"/>
  </sheetData>
  <sheetProtection password="EFA5" sheet="1" objects="1" scenarios="1" formatCells="0" formatColumns="0" formatRows="0"/>
  <mergeCells count="66">
    <mergeCell ref="I3:W3"/>
    <mergeCell ref="I4:W4"/>
    <mergeCell ref="X3:AL3"/>
    <mergeCell ref="X4:AL4"/>
    <mergeCell ref="AX3:AX7"/>
    <mergeCell ref="AM3:AM5"/>
    <mergeCell ref="AO3:AS3"/>
    <mergeCell ref="AO4:AP4"/>
    <mergeCell ref="AQ4:AR4"/>
    <mergeCell ref="AS4:AS5"/>
    <mergeCell ref="AY3:AY7"/>
    <mergeCell ref="AN3:AN5"/>
    <mergeCell ref="AT3:AT5"/>
    <mergeCell ref="AU3:AU5"/>
    <mergeCell ref="AV3:AV7"/>
    <mergeCell ref="B3:B7"/>
    <mergeCell ref="C3:C7"/>
    <mergeCell ref="D3:D7"/>
    <mergeCell ref="D19:F19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E5:F5"/>
    <mergeCell ref="D31:F31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43:F43"/>
    <mergeCell ref="D32:F32"/>
    <mergeCell ref="D33:F33"/>
    <mergeCell ref="D34:F34"/>
    <mergeCell ref="D35:F35"/>
    <mergeCell ref="D36:F36"/>
    <mergeCell ref="D37:F37"/>
    <mergeCell ref="D50:F50"/>
    <mergeCell ref="D51:F51"/>
    <mergeCell ref="D52:F52"/>
    <mergeCell ref="F3:F4"/>
    <mergeCell ref="E7:F7"/>
    <mergeCell ref="D44:F44"/>
    <mergeCell ref="D45:F45"/>
    <mergeCell ref="D46:F46"/>
    <mergeCell ref="D47:F47"/>
    <mergeCell ref="D48:F48"/>
    <mergeCell ref="D49:F49"/>
    <mergeCell ref="D38:F38"/>
    <mergeCell ref="D39:F39"/>
    <mergeCell ref="D40:F40"/>
    <mergeCell ref="D41:F41"/>
    <mergeCell ref="D42:F42"/>
  </mergeCells>
  <conditionalFormatting sqref="I8:I52">
    <cfRule type="cellIs" dxfId="136" priority="40" operator="lessThan">
      <formula>$I$7/2</formula>
    </cfRule>
    <cfRule type="cellIs" dxfId="135" priority="72" operator="lessThan">
      <formula>$I$7/2</formula>
    </cfRule>
    <cfRule type="cellIs" dxfId="134" priority="102" operator="lessThan">
      <formula>$I$7/2</formula>
    </cfRule>
  </conditionalFormatting>
  <conditionalFormatting sqref="J8:J52">
    <cfRule type="cellIs" dxfId="133" priority="39" operator="lessThan">
      <formula>$J$7/2</formula>
    </cfRule>
    <cfRule type="cellIs" dxfId="132" priority="71" operator="lessThan">
      <formula>$J$7/2</formula>
    </cfRule>
    <cfRule type="cellIs" dxfId="131" priority="101" operator="lessThan">
      <formula>$J$7/2</formula>
    </cfRule>
  </conditionalFormatting>
  <conditionalFormatting sqref="K8:K52">
    <cfRule type="cellIs" dxfId="130" priority="38" operator="lessThan">
      <formula>$K$7/2</formula>
    </cfRule>
    <cfRule type="cellIs" dxfId="129" priority="70" operator="lessThan">
      <formula>$K$7/2</formula>
    </cfRule>
    <cfRule type="cellIs" dxfId="128" priority="100" operator="lessThan">
      <formula>$K$7/2</formula>
    </cfRule>
  </conditionalFormatting>
  <conditionalFormatting sqref="L8:L52">
    <cfRule type="cellIs" dxfId="127" priority="37" operator="lessThan">
      <formula>$L$7/2</formula>
    </cfRule>
    <cfRule type="cellIs" dxfId="126" priority="69" operator="lessThan">
      <formula>$L$7/2</formula>
    </cfRule>
    <cfRule type="cellIs" dxfId="125" priority="99" operator="lessThan">
      <formula>$L$7/2</formula>
    </cfRule>
  </conditionalFormatting>
  <conditionalFormatting sqref="M8:M52">
    <cfRule type="cellIs" dxfId="124" priority="36" operator="lessThan">
      <formula>$M$7/2</formula>
    </cfRule>
    <cfRule type="cellIs" dxfId="123" priority="68" operator="lessThan">
      <formula>$M$7/2</formula>
    </cfRule>
    <cfRule type="cellIs" dxfId="122" priority="98" operator="lessThan">
      <formula>$M$7/2</formula>
    </cfRule>
  </conditionalFormatting>
  <conditionalFormatting sqref="N8:N52">
    <cfRule type="cellIs" dxfId="121" priority="35" operator="lessThan">
      <formula>$N$7/2</formula>
    </cfRule>
    <cfRule type="cellIs" dxfId="120" priority="67" operator="lessThan">
      <formula>$N$7/2</formula>
    </cfRule>
    <cfRule type="cellIs" dxfId="119" priority="97" operator="lessThan">
      <formula>$N$7/2</formula>
    </cfRule>
  </conditionalFormatting>
  <conditionalFormatting sqref="O8:O52">
    <cfRule type="cellIs" dxfId="118" priority="34" operator="lessThan">
      <formula>$O$7/2</formula>
    </cfRule>
    <cfRule type="cellIs" dxfId="117" priority="66" operator="lessThan">
      <formula>$O$7/2</formula>
    </cfRule>
    <cfRule type="cellIs" dxfId="116" priority="96" operator="lessThan">
      <formula>$O$7/2</formula>
    </cfRule>
  </conditionalFormatting>
  <conditionalFormatting sqref="P8:P52">
    <cfRule type="cellIs" dxfId="115" priority="33" operator="lessThan">
      <formula>$P$7/2</formula>
    </cfRule>
    <cfRule type="cellIs" dxfId="114" priority="65" operator="lessThan">
      <formula>$P$7/2</formula>
    </cfRule>
    <cfRule type="cellIs" dxfId="113" priority="95" operator="lessThan">
      <formula>$P$7/2</formula>
    </cfRule>
  </conditionalFormatting>
  <conditionalFormatting sqref="Q8:Q52">
    <cfRule type="cellIs" dxfId="112" priority="32" operator="lessThan">
      <formula>$Q$7/2</formula>
    </cfRule>
    <cfRule type="cellIs" dxfId="111" priority="64" operator="lessThan">
      <formula>$Q$7/2</formula>
    </cfRule>
    <cfRule type="cellIs" dxfId="110" priority="94" operator="lessThan">
      <formula>$Q$7/2</formula>
    </cfRule>
  </conditionalFormatting>
  <conditionalFormatting sqref="R8:R52">
    <cfRule type="cellIs" dxfId="109" priority="31" operator="lessThan">
      <formula>$R$7/2</formula>
    </cfRule>
    <cfRule type="cellIs" dxfId="108" priority="63" operator="lessThan">
      <formula>$R$7/2</formula>
    </cfRule>
    <cfRule type="cellIs" dxfId="107" priority="93" operator="lessThan">
      <formula>$R$7/2</formula>
    </cfRule>
  </conditionalFormatting>
  <conditionalFormatting sqref="S8:S52">
    <cfRule type="cellIs" dxfId="106" priority="30" operator="lessThan">
      <formula>$S$7/2</formula>
    </cfRule>
    <cfRule type="cellIs" dxfId="105" priority="62" operator="lessThan">
      <formula>$S$7/2</formula>
    </cfRule>
    <cfRule type="cellIs" dxfId="104" priority="92" operator="lessThan">
      <formula>$S$7/2</formula>
    </cfRule>
  </conditionalFormatting>
  <conditionalFormatting sqref="T8:T52">
    <cfRule type="cellIs" dxfId="103" priority="29" operator="lessThan">
      <formula>$T$7/2</formula>
    </cfRule>
    <cfRule type="cellIs" dxfId="102" priority="61" operator="lessThan">
      <formula>$T$7/2</formula>
    </cfRule>
    <cfRule type="cellIs" dxfId="101" priority="91" operator="lessThan">
      <formula>$T$7/2</formula>
    </cfRule>
  </conditionalFormatting>
  <conditionalFormatting sqref="U8:U52">
    <cfRule type="cellIs" dxfId="100" priority="28" operator="lessThan">
      <formula>$U$7/2</formula>
    </cfRule>
    <cfRule type="cellIs" dxfId="99" priority="60" operator="lessThan">
      <formula>$U$7/2</formula>
    </cfRule>
    <cfRule type="cellIs" dxfId="98" priority="90" operator="lessThan">
      <formula>$U$7/2</formula>
    </cfRule>
  </conditionalFormatting>
  <conditionalFormatting sqref="V8:V52">
    <cfRule type="cellIs" dxfId="97" priority="27" operator="lessThan">
      <formula>$V$7/2</formula>
    </cfRule>
    <cfRule type="cellIs" dxfId="96" priority="59" operator="lessThan">
      <formula>$V$7/2</formula>
    </cfRule>
    <cfRule type="cellIs" dxfId="95" priority="89" operator="lessThan">
      <formula>$V$7/2</formula>
    </cfRule>
  </conditionalFormatting>
  <conditionalFormatting sqref="W8:W52">
    <cfRule type="cellIs" dxfId="94" priority="26" operator="lessThan">
      <formula>$W$7/2</formula>
    </cfRule>
    <cfRule type="cellIs" dxfId="93" priority="58" operator="lessThan">
      <formula>$W$7/2</formula>
    </cfRule>
    <cfRule type="cellIs" dxfId="92" priority="88" operator="lessThan">
      <formula>$W$7/2</formula>
    </cfRule>
  </conditionalFormatting>
  <conditionalFormatting sqref="X8:X52">
    <cfRule type="cellIs" dxfId="91" priority="25" operator="lessThan">
      <formula>$X$7/2</formula>
    </cfRule>
    <cfRule type="cellIs" dxfId="90" priority="57" operator="lessThan">
      <formula>$X$7/2</formula>
    </cfRule>
    <cfRule type="cellIs" dxfId="89" priority="87" operator="lessThan">
      <formula>$X$7/2</formula>
    </cfRule>
  </conditionalFormatting>
  <conditionalFormatting sqref="Y8:Y52">
    <cfRule type="cellIs" dxfId="88" priority="24" operator="lessThan">
      <formula>$Y$7/2</formula>
    </cfRule>
    <cfRule type="cellIs" dxfId="87" priority="56" operator="lessThan">
      <formula>$Y$7/2</formula>
    </cfRule>
    <cfRule type="cellIs" dxfId="86" priority="86" operator="lessThan">
      <formula>$Y$7/2</formula>
    </cfRule>
  </conditionalFormatting>
  <conditionalFormatting sqref="Z8:Z52">
    <cfRule type="cellIs" dxfId="85" priority="23" operator="lessThan">
      <formula>$Z$7/2</formula>
    </cfRule>
    <cfRule type="cellIs" dxfId="84" priority="55" operator="lessThan">
      <formula>$Z$7/2</formula>
    </cfRule>
    <cfRule type="cellIs" dxfId="83" priority="85" operator="lessThan">
      <formula>$Z$7/2</formula>
    </cfRule>
  </conditionalFormatting>
  <conditionalFormatting sqref="AA8:AA52">
    <cfRule type="cellIs" dxfId="82" priority="22" operator="lessThan">
      <formula>$AA$7/2</formula>
    </cfRule>
    <cfRule type="cellIs" dxfId="81" priority="54" operator="lessThan">
      <formula>$AA$7/2</formula>
    </cfRule>
    <cfRule type="cellIs" dxfId="80" priority="84" operator="lessThan">
      <formula>$AA$7/2</formula>
    </cfRule>
  </conditionalFormatting>
  <conditionalFormatting sqref="AB8:AB52">
    <cfRule type="cellIs" dxfId="79" priority="21" operator="lessThan">
      <formula>$AB$7/2</formula>
    </cfRule>
    <cfRule type="cellIs" dxfId="78" priority="53" operator="lessThan">
      <formula>$AB$7/2</formula>
    </cfRule>
    <cfRule type="cellIs" dxfId="77" priority="83" operator="lessThan">
      <formula>$AB$7/2</formula>
    </cfRule>
  </conditionalFormatting>
  <conditionalFormatting sqref="AC8:AC52">
    <cfRule type="cellIs" dxfId="76" priority="20" operator="lessThan">
      <formula>$AC$7/2</formula>
    </cfRule>
    <cfRule type="cellIs" dxfId="75" priority="52" operator="lessThan">
      <formula>$AC$7/2</formula>
    </cfRule>
    <cfRule type="cellIs" dxfId="74" priority="82" operator="lessThan">
      <formula>$AC$7/2</formula>
    </cfRule>
  </conditionalFormatting>
  <conditionalFormatting sqref="AD8:AD52">
    <cfRule type="cellIs" dxfId="73" priority="19" operator="lessThan">
      <formula>$AD$7/2</formula>
    </cfRule>
    <cfRule type="cellIs" dxfId="72" priority="51" operator="lessThan">
      <formula>$AD$7/2</formula>
    </cfRule>
    <cfRule type="cellIs" dxfId="71" priority="81" operator="lessThan">
      <formula>$AD$7/2</formula>
    </cfRule>
  </conditionalFormatting>
  <conditionalFormatting sqref="AE8:AE52">
    <cfRule type="cellIs" dxfId="70" priority="18" operator="lessThan">
      <formula>$AE$7/2</formula>
    </cfRule>
    <cfRule type="cellIs" dxfId="69" priority="50" operator="lessThan">
      <formula>$AE$7/2</formula>
    </cfRule>
    <cfRule type="cellIs" dxfId="68" priority="80" operator="lessThan">
      <formula>$AE$7/2</formula>
    </cfRule>
  </conditionalFormatting>
  <conditionalFormatting sqref="AF8:AF52">
    <cfRule type="cellIs" dxfId="67" priority="17" operator="lessThan">
      <formula>$AF$7/2</formula>
    </cfRule>
    <cfRule type="cellIs" dxfId="66" priority="49" operator="lessThan">
      <formula>$AF$7/2</formula>
    </cfRule>
    <cfRule type="cellIs" dxfId="65" priority="79" operator="lessThan">
      <formula>$AF$7/2</formula>
    </cfRule>
  </conditionalFormatting>
  <conditionalFormatting sqref="AG8:AG52">
    <cfRule type="cellIs" dxfId="64" priority="16" operator="lessThan">
      <formula>$AG$7/2</formula>
    </cfRule>
    <cfRule type="cellIs" dxfId="63" priority="48" operator="lessThan">
      <formula>$AG$7/2</formula>
    </cfRule>
    <cfRule type="cellIs" dxfId="62" priority="78" operator="lessThan">
      <formula>$AG$7/2</formula>
    </cfRule>
  </conditionalFormatting>
  <conditionalFormatting sqref="AH8:AH52">
    <cfRule type="cellIs" dxfId="61" priority="15" operator="lessThan">
      <formula>$AH$7/2</formula>
    </cfRule>
    <cfRule type="cellIs" dxfId="60" priority="47" operator="lessThan">
      <formula>$AH$7/2</formula>
    </cfRule>
    <cfRule type="cellIs" dxfId="59" priority="77" operator="lessThan">
      <formula>$AH$7/2</formula>
    </cfRule>
  </conditionalFormatting>
  <conditionalFormatting sqref="AI8:AI52">
    <cfRule type="cellIs" dxfId="58" priority="14" operator="lessThan">
      <formula>$AI$7/2</formula>
    </cfRule>
    <cfRule type="cellIs" dxfId="57" priority="46" operator="lessThan">
      <formula>$AI$7/2</formula>
    </cfRule>
    <cfRule type="cellIs" dxfId="56" priority="76" operator="lessThan">
      <formula>$AI$7/2</formula>
    </cfRule>
  </conditionalFormatting>
  <conditionalFormatting sqref="AJ8:AJ52">
    <cfRule type="cellIs" dxfId="55" priority="13" operator="lessThan">
      <formula>$AJ$7/2</formula>
    </cfRule>
    <cfRule type="cellIs" dxfId="54" priority="45" operator="lessThan">
      <formula>$AJ$7/2</formula>
    </cfRule>
    <cfRule type="cellIs" dxfId="53" priority="75" operator="lessThan">
      <formula>$AJ$7/2</formula>
    </cfRule>
  </conditionalFormatting>
  <conditionalFormatting sqref="AK8:AK52">
    <cfRule type="cellIs" dxfId="52" priority="12" operator="lessThan">
      <formula>$AK$7/2</formula>
    </cfRule>
    <cfRule type="cellIs" dxfId="51" priority="44" operator="lessThan">
      <formula>$AK$7/2</formula>
    </cfRule>
    <cfRule type="cellIs" dxfId="50" priority="74" operator="lessThan">
      <formula>$AK$7/2</formula>
    </cfRule>
  </conditionalFormatting>
  <conditionalFormatting sqref="AL8:AL52">
    <cfRule type="cellIs" dxfId="49" priority="11" operator="lessThan">
      <formula>$AL$7/2</formula>
    </cfRule>
    <cfRule type="cellIs" dxfId="48" priority="43" operator="lessThan">
      <formula>$AL$7/2</formula>
    </cfRule>
    <cfRule type="cellIs" dxfId="47" priority="73" operator="lessThan">
      <formula>$AL$7/2</formula>
    </cfRule>
  </conditionalFormatting>
  <conditionalFormatting sqref="I8:I62">
    <cfRule type="cellIs" priority="41" stopIfTrue="1" operator="lessThan">
      <formula>$I$7/2</formula>
    </cfRule>
    <cfRule type="cellIs" priority="42" stopIfTrue="1" operator="lessThan">
      <formula>$I$7/2</formula>
    </cfRule>
  </conditionalFormatting>
  <conditionalFormatting sqref="AO8:AO52">
    <cfRule type="cellIs" dxfId="46" priority="10" operator="lessThan">
      <formula>$AO$7/2</formula>
    </cfRule>
  </conditionalFormatting>
  <conditionalFormatting sqref="AP8:AP52">
    <cfRule type="cellIs" dxfId="45" priority="9" operator="lessThan">
      <formula>$BL$7/2</formula>
    </cfRule>
  </conditionalFormatting>
  <conditionalFormatting sqref="AQ8:AQ52">
    <cfRule type="cellIs" dxfId="44" priority="8" operator="lessThan">
      <formula>$AQ$7/2</formula>
    </cfRule>
  </conditionalFormatting>
  <conditionalFormatting sqref="AR8:AR52">
    <cfRule type="cellIs" dxfId="43" priority="7" operator="lessThan">
      <formula>$BN$7/2</formula>
    </cfRule>
  </conditionalFormatting>
  <conditionalFormatting sqref="AS8:AS52">
    <cfRule type="cellIs" dxfId="42" priority="6" operator="lessThan">
      <formula>$BO$7/2</formula>
    </cfRule>
  </conditionalFormatting>
  <conditionalFormatting sqref="AT8:AT52">
    <cfRule type="cellIs" dxfId="41" priority="5" operator="lessThan">
      <formula>$BP$7/2</formula>
    </cfRule>
  </conditionalFormatting>
  <conditionalFormatting sqref="AP8">
    <cfRule type="cellIs" dxfId="40" priority="3" operator="lessThan">
      <formula>$BL$7/2</formula>
    </cfRule>
  </conditionalFormatting>
  <conditionalFormatting sqref="AR8">
    <cfRule type="cellIs" dxfId="39" priority="1" operator="lessThan">
      <formula>$BN$7/2</formula>
    </cfRule>
  </conditionalFormatting>
  <dataValidations count="38">
    <dataValidation allowBlank="1" showInputMessage="1" showErrorMessage="1" promptTitle="เช็คเวลาเรียน" sqref="AY8:AY52 AS7 AT7:AT52 AN7:AN52 AO7:AQ7" xr:uid="{00000000-0002-0000-0500-000000000000}"/>
    <dataValidation allowBlank="1" showInputMessage="1" showErrorMessage="1" promptTitle="เดือน" sqref="AY3" xr:uid="{00000000-0002-0000-0500-000001000000}"/>
    <dataValidation type="list" allowBlank="1" showInputMessage="1" sqref="AX8:AX52" xr:uid="{00000000-0002-0000-0500-000002000000}">
      <formula1>regrade</formula1>
    </dataValidation>
    <dataValidation type="whole" allowBlank="1" showInputMessage="1" showErrorMessage="1" promptTitle="เช็คเวลาเรียน" sqref="AS8:AS52" xr:uid="{00000000-0002-0000-0500-000003000000}">
      <formula1>-1</formula1>
      <formula2>$AS$7</formula2>
    </dataValidation>
    <dataValidation type="whole" allowBlank="1" showInputMessage="1" showErrorMessage="1" promptTitle="เช็คเวลาเรียน" sqref="AM8:AM52" xr:uid="{00000000-0002-0000-0500-000004000000}">
      <formula1>-1</formula1>
      <formula2>$AM$7</formula2>
    </dataValidation>
    <dataValidation type="list" allowBlank="1" showInputMessage="1" showErrorMessage="1" promptTitle="เช็คเวลาเรียน" sqref="I53:AY1048576" xr:uid="{00000000-0002-0000-0500-000005000000}">
      <formula1>เช็ค</formula1>
    </dataValidation>
    <dataValidation type="decimal" allowBlank="1" showInputMessage="1" showErrorMessage="1" errorTitle="กรุณาตรวจสอบ" error="คะแนนที่กรอกมากกว่าคะแนนเต็ม" sqref="I8:I52" xr:uid="{00000000-0002-0000-0500-000006000000}">
      <formula1>0</formula1>
      <formula2>$I$7</formula2>
    </dataValidation>
    <dataValidation type="decimal" allowBlank="1" showInputMessage="1" showErrorMessage="1" errorTitle="กรุณาตรวจสอบ" error="คะแนนที่กรอกมากกว่าคะแนนเต็ม" sqref="J8:J52" xr:uid="{00000000-0002-0000-0500-000007000000}">
      <formula1>0</formula1>
      <formula2>$J$7</formula2>
    </dataValidation>
    <dataValidation type="decimal" allowBlank="1" showInputMessage="1" showErrorMessage="1" errorTitle="กรุณาตรวจสอบ" error="คะแนนที่กรอกมากกว่าคะแนนเต็ม" sqref="K8:K52" xr:uid="{00000000-0002-0000-0500-000008000000}">
      <formula1>0</formula1>
      <formula2>$K$7</formula2>
    </dataValidation>
    <dataValidation type="decimal" allowBlank="1" showInputMessage="1" showErrorMessage="1" errorTitle="กรุณาตรวจสอบ" error="คะแนนที่กรอกมากกว่าคะแนนเต็ม" sqref="L8:L52" xr:uid="{00000000-0002-0000-0500-000009000000}">
      <formula1>0</formula1>
      <formula2>$L$7</formula2>
    </dataValidation>
    <dataValidation type="decimal" allowBlank="1" showInputMessage="1" showErrorMessage="1" errorTitle="กรุณาตรวจสอบ" error="คะแนนที่กรอกมากกว่าคะแนนเต็ม" sqref="M8:M52" xr:uid="{00000000-0002-0000-0500-00000A000000}">
      <formula1>0</formula1>
      <formula2>$M$7</formula2>
    </dataValidation>
    <dataValidation type="decimal" allowBlank="1" showInputMessage="1" showErrorMessage="1" errorTitle="กรุณาตรวจสอบ" error="คะแนนที่กรอกมากกว่าคะแนนเต็ม" sqref="N8:N52" xr:uid="{00000000-0002-0000-0500-00000B000000}">
      <formula1>0</formula1>
      <formula2>$N$7</formula2>
    </dataValidation>
    <dataValidation type="decimal" allowBlank="1" showInputMessage="1" showErrorMessage="1" errorTitle="กรุณาตรวจสอบ" error="คะแนนที่กรอกมากกว่าคะแนนเต็ม" sqref="O8:O52" xr:uid="{00000000-0002-0000-0500-00000C000000}">
      <formula1>0</formula1>
      <formula2>$O$7</formula2>
    </dataValidation>
    <dataValidation type="decimal" allowBlank="1" showInputMessage="1" showErrorMessage="1" errorTitle="กรุณาตรวจสอบ" error="คะแนนที่กรอกมากกว่าคะแนนเต็ม" sqref="P8:P52" xr:uid="{00000000-0002-0000-0500-00000D000000}">
      <formula1>0</formula1>
      <formula2>$P$7</formula2>
    </dataValidation>
    <dataValidation type="decimal" allowBlank="1" showInputMessage="1" showErrorMessage="1" errorTitle="กรุณาตรวจสอบ" error="คะแนนที่กรอกมากกว่าคะแนนเต็ม" sqref="Q8:Q52" xr:uid="{00000000-0002-0000-0500-00000E000000}">
      <formula1>0</formula1>
      <formula2>$Q$7</formula2>
    </dataValidation>
    <dataValidation type="decimal" allowBlank="1" showInputMessage="1" showErrorMessage="1" errorTitle="กรุณาตรวจสอบ" error="คะแนนที่กรอกมากกว่าคะแนนเต็ม" sqref="R8:R52" xr:uid="{00000000-0002-0000-0500-00000F000000}">
      <formula1>0</formula1>
      <formula2>$R$7</formula2>
    </dataValidation>
    <dataValidation type="decimal" allowBlank="1" showInputMessage="1" showErrorMessage="1" errorTitle="กรุณาตรวจสอบ" error="คะแนนที่กรอกมากกว่าคะแนนเต็ม" sqref="S8:S52" xr:uid="{00000000-0002-0000-0500-000010000000}">
      <formula1>0</formula1>
      <formula2>$S$7</formula2>
    </dataValidation>
    <dataValidation type="decimal" allowBlank="1" showInputMessage="1" showErrorMessage="1" errorTitle="กรุณาตรวจสอบ" error="คะแนนที่กรอกมากกว่าคะแนนเต็ม" sqref="T8:T52" xr:uid="{00000000-0002-0000-0500-000011000000}">
      <formula1>0</formula1>
      <formula2>$T$7</formula2>
    </dataValidation>
    <dataValidation type="decimal" allowBlank="1" showInputMessage="1" showErrorMessage="1" errorTitle="กรุณาตรวจสอบ" error="คะแนนที่กรอกมากกว่าคะแนนเต็ม" sqref="U8:U52" xr:uid="{00000000-0002-0000-0500-000012000000}">
      <formula1>0</formula1>
      <formula2>$U$7</formula2>
    </dataValidation>
    <dataValidation type="decimal" allowBlank="1" showInputMessage="1" showErrorMessage="1" errorTitle="กรุณาตรวจสอบ" error="คะแนนที่กรอกมากกว่าคะแนนเต็ม" sqref="V8:V52" xr:uid="{00000000-0002-0000-0500-000013000000}">
      <formula1>0</formula1>
      <formula2>$V$7</formula2>
    </dataValidation>
    <dataValidation type="decimal" allowBlank="1" showInputMessage="1" showErrorMessage="1" errorTitle="กรุณาตรวจสอบ" error="คะแนนที่กรอกมากกว่าคะแนนเต็ม" sqref="W8:W52" xr:uid="{00000000-0002-0000-0500-000014000000}">
      <formula1>0</formula1>
      <formula2>$W$7</formula2>
    </dataValidation>
    <dataValidation type="decimal" allowBlank="1" showInputMessage="1" showErrorMessage="1" errorTitle="กรุณาตรวจสอบ" error="คะแนนที่กรอกมากกว่าคะแนนเต็ม" sqref="X8:X52" xr:uid="{00000000-0002-0000-0500-000015000000}">
      <formula1>0</formula1>
      <formula2>$X$7</formula2>
    </dataValidation>
    <dataValidation type="decimal" allowBlank="1" showInputMessage="1" showErrorMessage="1" errorTitle="กรุณาตรวจสอบ" error="คะแนนที่กรอกมากกว่าคะแนนเต็ม" sqref="Y8:Y52" xr:uid="{00000000-0002-0000-0500-000016000000}">
      <formula1>0</formula1>
      <formula2>$Y$7</formula2>
    </dataValidation>
    <dataValidation type="decimal" allowBlank="1" showInputMessage="1" showErrorMessage="1" errorTitle="กรุณาตรวจสอบ" error="คะแนนที่กรอกมากกว่าคะแนนเต็ม" sqref="Z8:Z52" xr:uid="{00000000-0002-0000-0500-000017000000}">
      <formula1>0</formula1>
      <formula2>$Z$7</formula2>
    </dataValidation>
    <dataValidation type="decimal" allowBlank="1" showInputMessage="1" showErrorMessage="1" errorTitle="กรุณาตรวจสอบ" error="คะแนนที่กรอกมากกว่าคะแนนเต็ม" sqref="AA8:AA52" xr:uid="{00000000-0002-0000-0500-000018000000}">
      <formula1>0</formula1>
      <formula2>$AA$7</formula2>
    </dataValidation>
    <dataValidation type="decimal" allowBlank="1" showInputMessage="1" showErrorMessage="1" errorTitle="กรุณาตรวจสอบ" error="คะแนนที่กรอกมากกว่าคะแนนเต็ม" sqref="AB8:AB52" xr:uid="{00000000-0002-0000-0500-000019000000}">
      <formula1>0</formula1>
      <formula2>$AB$7</formula2>
    </dataValidation>
    <dataValidation type="decimal" allowBlank="1" showInputMessage="1" showErrorMessage="1" errorTitle="กรุณาตรวจสอบ" error="คะแนนที่กรอกมากกว่าคะแนนเต็ม" sqref="AC8:AC52" xr:uid="{00000000-0002-0000-0500-00001A000000}">
      <formula1>0</formula1>
      <formula2>$AC$7</formula2>
    </dataValidation>
    <dataValidation type="decimal" allowBlank="1" showInputMessage="1" showErrorMessage="1" errorTitle="กรุณาตรวจสอบ" error="คะแนนที่กรอกมากกว่าคะแนนเต็ม" sqref="AD8:AD52" xr:uid="{00000000-0002-0000-0500-00001B000000}">
      <formula1>0</formula1>
      <formula2>$AD$7</formula2>
    </dataValidation>
    <dataValidation type="decimal" allowBlank="1" showInputMessage="1" showErrorMessage="1" errorTitle="กรุณาตรวจสอบ" error="คะแนนที่กรอกมากกว่าคะแนนเต็ม" sqref="AE8:AE52" xr:uid="{00000000-0002-0000-0500-00001C000000}">
      <formula1>0</formula1>
      <formula2>$AE$7</formula2>
    </dataValidation>
    <dataValidation type="decimal" allowBlank="1" showInputMessage="1" showErrorMessage="1" errorTitle="กรุณาตรวจสอบ" error="คะแนนที่กรอกมากกว่าคะแนนเต็ม" sqref="AF8:AF52" xr:uid="{00000000-0002-0000-0500-00001D000000}">
      <formula1>0</formula1>
      <formula2>$AF$7</formula2>
    </dataValidation>
    <dataValidation type="decimal" allowBlank="1" showInputMessage="1" showErrorMessage="1" errorTitle="กรุณาตรวจสอบ" error="คะแนนที่กรอกมากกว่าคะแนนเต็ม" sqref="AG8:AG52" xr:uid="{00000000-0002-0000-0500-00001E000000}">
      <formula1>0</formula1>
      <formula2>$AG$7</formula2>
    </dataValidation>
    <dataValidation type="decimal" allowBlank="1" showInputMessage="1" showErrorMessage="1" errorTitle="กรุณาตรวจสอบ" error="คะแนนที่กรอกมากกว่าคะแนนเต็ม" sqref="AH8:AH52" xr:uid="{00000000-0002-0000-0500-00001F000000}">
      <formula1>0</formula1>
      <formula2>$AH$7</formula2>
    </dataValidation>
    <dataValidation type="decimal" allowBlank="1" showInputMessage="1" showErrorMessage="1" errorTitle="กรุณาตรวจสอบ" error="คะแนนที่กรอกมากกว่าคะแนนเต็ม" sqref="AI8:AI52" xr:uid="{00000000-0002-0000-0500-000020000000}">
      <formula1>0</formula1>
      <formula2>$AI$7</formula2>
    </dataValidation>
    <dataValidation type="decimal" allowBlank="1" showInputMessage="1" showErrorMessage="1" errorTitle="กรุณาตรวจสอบ" error="คะแนนที่กรอกมากกว่าคะแนนเต็ม" sqref="AJ8:AJ52" xr:uid="{00000000-0002-0000-0500-000021000000}">
      <formula1>0</formula1>
      <formula2>$AJ$7</formula2>
    </dataValidation>
    <dataValidation type="decimal" allowBlank="1" showInputMessage="1" showErrorMessage="1" errorTitle="กรุณาตรวจสอบ" error="คะแนนที่กรอกมากกว่าคะแนนเต็ม" sqref="AK8:AK52" xr:uid="{00000000-0002-0000-0500-000022000000}">
      <formula1>0</formula1>
      <formula2>$AK$7</formula2>
    </dataValidation>
    <dataValidation type="decimal" allowBlank="1" showInputMessage="1" showErrorMessage="1" errorTitle="กรุณาตรวจสอบ" error="คะแนนที่กรอกมากกว่าคะแนนเต็ม" sqref="AL8:AL52" xr:uid="{00000000-0002-0000-0500-000023000000}">
      <formula1>0</formula1>
      <formula2>$AL$7</formula2>
    </dataValidation>
    <dataValidation type="decimal" allowBlank="1" showInputMessage="1" showErrorMessage="1" sqref="AO8:AO52" xr:uid="{00000000-0002-0000-0500-000024000000}">
      <formula1>1</formula1>
      <formula2>$AO$7</formula2>
    </dataValidation>
    <dataValidation type="decimal" allowBlank="1" showInputMessage="1" showErrorMessage="1" sqref="AQ8:AQ52" xr:uid="{00000000-0002-0000-0500-000025000000}">
      <formula1>-1</formula1>
      <formula2>$AQ$7</formula2>
    </dataValidation>
  </dataValidations>
  <pageMargins left="0.57999999999999996" right="0.27" top="0.27559055118110237" bottom="0.31496062992125984" header="0.31496062992125984" footer="0.31496062992125984"/>
  <pageSetup paperSize="9" orientation="portrait" blackAndWhite="1" horizontalDpi="4294967293" r:id="rId1"/>
  <colBreaks count="1" manualBreakCount="1">
    <brk id="23" max="1048575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AN63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H8" sqref="H8:O13"/>
    </sheetView>
  </sheetViews>
  <sheetFormatPr defaultColWidth="0" defaultRowHeight="14.4" zeroHeight="1" x14ac:dyDescent="0.3"/>
  <cols>
    <col min="1" max="1" width="2.69921875" style="70" customWidth="1"/>
    <col min="2" max="2" width="3.5" style="151" customWidth="1"/>
    <col min="3" max="3" width="7.5" style="151" customWidth="1"/>
    <col min="4" max="4" width="14.8984375" style="151" customWidth="1"/>
    <col min="5" max="5" width="4.19921875" style="151" customWidth="1"/>
    <col min="6" max="6" width="4.69921875" style="151" customWidth="1"/>
    <col min="7" max="7" width="4.69921875" style="151" hidden="1" customWidth="1"/>
    <col min="8" max="17" width="3.09765625" style="3" customWidth="1"/>
    <col min="18" max="18" width="4.3984375" style="3" customWidth="1"/>
    <col min="19" max="19" width="5" style="3" customWidth="1"/>
    <col min="20" max="20" width="6.5" style="3" bestFit="1" customWidth="1"/>
    <col min="21" max="21" width="6.09765625" style="3" customWidth="1"/>
    <col min="22" max="22" width="6.09765625" style="3" hidden="1" customWidth="1"/>
    <col min="23" max="23" width="9" style="3" customWidth="1"/>
    <col min="24" max="31" width="9" style="3" hidden="1" customWidth="1"/>
    <col min="32" max="40" width="0" style="3" hidden="1" customWidth="1"/>
    <col min="41" max="16384" width="9" style="3" hidden="1"/>
  </cols>
  <sheetData>
    <row r="1" spans="1:23" ht="18" customHeight="1" x14ac:dyDescent="0.3">
      <c r="A1" s="1"/>
      <c r="B1" s="150"/>
      <c r="C1" s="150"/>
      <c r="D1" s="150"/>
      <c r="E1" s="150"/>
      <c r="F1" s="150"/>
      <c r="G1" s="15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32.25" customHeight="1" thickBot="1" x14ac:dyDescent="0.35">
      <c r="A2" s="1"/>
      <c r="B2" s="150"/>
      <c r="C2" s="150"/>
      <c r="D2" s="150"/>
      <c r="E2" s="150"/>
      <c r="F2" s="150"/>
      <c r="G2" s="150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8" x14ac:dyDescent="0.3">
      <c r="A3" s="1"/>
      <c r="B3" s="537" t="s">
        <v>79</v>
      </c>
      <c r="C3" s="596" t="s">
        <v>92</v>
      </c>
      <c r="D3" s="608" t="s">
        <v>139</v>
      </c>
      <c r="E3" s="609"/>
      <c r="F3" s="610"/>
      <c r="G3" s="152"/>
      <c r="H3" s="602" t="s">
        <v>161</v>
      </c>
      <c r="I3" s="603"/>
      <c r="J3" s="603"/>
      <c r="K3" s="603"/>
      <c r="L3" s="603"/>
      <c r="M3" s="603"/>
      <c r="N3" s="603"/>
      <c r="O3" s="603"/>
      <c r="P3" s="603"/>
      <c r="Q3" s="603"/>
      <c r="R3" s="603"/>
      <c r="S3" s="603"/>
      <c r="T3" s="604"/>
      <c r="U3" s="599" t="s">
        <v>44</v>
      </c>
      <c r="V3" s="605"/>
      <c r="W3" s="1"/>
    </row>
    <row r="4" spans="1:23" ht="20.25" customHeight="1" x14ac:dyDescent="0.3">
      <c r="A4" s="1"/>
      <c r="B4" s="538"/>
      <c r="C4" s="597"/>
      <c r="D4" s="611"/>
      <c r="E4" s="612"/>
      <c r="F4" s="613"/>
      <c r="G4" s="157"/>
      <c r="H4" s="600" t="s">
        <v>142</v>
      </c>
      <c r="I4" s="601"/>
      <c r="J4" s="601"/>
      <c r="K4" s="601"/>
      <c r="L4" s="601"/>
      <c r="M4" s="601"/>
      <c r="N4" s="601"/>
      <c r="O4" s="601"/>
      <c r="P4" s="601"/>
      <c r="Q4" s="601"/>
      <c r="R4" s="581" t="s">
        <v>60</v>
      </c>
      <c r="S4" s="574" t="s">
        <v>143</v>
      </c>
      <c r="T4" s="574" t="s">
        <v>140</v>
      </c>
      <c r="U4" s="599"/>
      <c r="V4" s="606" t="s">
        <v>138</v>
      </c>
      <c r="W4" s="1"/>
    </row>
    <row r="5" spans="1:23" ht="20.25" customHeight="1" x14ac:dyDescent="0.3">
      <c r="A5" s="1"/>
      <c r="B5" s="538"/>
      <c r="C5" s="597"/>
      <c r="D5" s="611"/>
      <c r="E5" s="612"/>
      <c r="F5" s="613"/>
      <c r="G5" s="157"/>
      <c r="H5" s="341">
        <v>1</v>
      </c>
      <c r="I5" s="342">
        <v>2</v>
      </c>
      <c r="J5" s="342">
        <v>3</v>
      </c>
      <c r="K5" s="342">
        <v>4</v>
      </c>
      <c r="L5" s="343">
        <v>5</v>
      </c>
      <c r="M5" s="344">
        <v>6</v>
      </c>
      <c r="N5" s="342">
        <v>7</v>
      </c>
      <c r="O5" s="342">
        <v>8</v>
      </c>
      <c r="P5" s="342">
        <v>9</v>
      </c>
      <c r="Q5" s="342">
        <v>10</v>
      </c>
      <c r="R5" s="583"/>
      <c r="S5" s="576"/>
      <c r="T5" s="575"/>
      <c r="U5" s="599"/>
      <c r="V5" s="606"/>
      <c r="W5" s="1"/>
    </row>
    <row r="6" spans="1:23" ht="21" hidden="1" customHeight="1" x14ac:dyDescent="0.3">
      <c r="A6" s="1"/>
      <c r="B6" s="538"/>
      <c r="C6" s="597"/>
      <c r="D6" s="611"/>
      <c r="E6" s="612"/>
      <c r="F6" s="613"/>
      <c r="G6" s="157"/>
      <c r="H6" s="345"/>
      <c r="I6" s="346"/>
      <c r="J6" s="346"/>
      <c r="K6" s="346"/>
      <c r="L6" s="347"/>
      <c r="M6" s="348"/>
      <c r="N6" s="346"/>
      <c r="O6" s="346"/>
      <c r="P6" s="346"/>
      <c r="Q6" s="349"/>
      <c r="R6" s="350">
        <f>SUM(H6:I6)</f>
        <v>0</v>
      </c>
      <c r="S6" s="350">
        <v>100</v>
      </c>
      <c r="T6" s="575"/>
      <c r="U6" s="599"/>
      <c r="V6" s="606"/>
      <c r="W6" s="1"/>
    </row>
    <row r="7" spans="1:23" ht="18.600000000000001" thickBot="1" x14ac:dyDescent="0.35">
      <c r="A7" s="1"/>
      <c r="B7" s="539"/>
      <c r="C7" s="598"/>
      <c r="D7" s="614"/>
      <c r="E7" s="615"/>
      <c r="F7" s="616"/>
      <c r="G7" s="154"/>
      <c r="H7" s="204">
        <v>10</v>
      </c>
      <c r="I7" s="205">
        <v>10</v>
      </c>
      <c r="J7" s="205">
        <v>10</v>
      </c>
      <c r="K7" s="205">
        <v>10</v>
      </c>
      <c r="L7" s="206">
        <v>10</v>
      </c>
      <c r="M7" s="207">
        <v>10</v>
      </c>
      <c r="N7" s="205">
        <v>10</v>
      </c>
      <c r="O7" s="205">
        <v>10</v>
      </c>
      <c r="P7" s="205">
        <v>10</v>
      </c>
      <c r="Q7" s="205">
        <v>10</v>
      </c>
      <c r="R7" s="372">
        <f>SUM(H7:Q7)</f>
        <v>100</v>
      </c>
      <c r="S7" s="373">
        <v>100</v>
      </c>
      <c r="T7" s="576"/>
      <c r="U7" s="599"/>
      <c r="V7" s="607"/>
      <c r="W7" s="1"/>
    </row>
    <row r="8" spans="1:23" s="215" customFormat="1" ht="15.75" customHeight="1" x14ac:dyDescent="0.25">
      <c r="A8" s="111"/>
      <c r="B8" s="164">
        <f ca="1">เวลาเรียน1!B8</f>
        <v>1</v>
      </c>
      <c r="C8" s="164">
        <f ca="1">เวลาเรียน1!C8</f>
        <v>70628975</v>
      </c>
      <c r="D8" s="550" t="str">
        <f ca="1">เวลาเรียน1!D8</f>
        <v>สามเณรจิรายุส  มีกุณ</v>
      </c>
      <c r="E8" s="580"/>
      <c r="F8" s="551"/>
      <c r="G8" s="208"/>
      <c r="H8" s="165"/>
      <c r="I8" s="166"/>
      <c r="J8" s="166"/>
      <c r="K8" s="166"/>
      <c r="L8" s="167"/>
      <c r="M8" s="209"/>
      <c r="N8" s="166"/>
      <c r="O8" s="166"/>
      <c r="P8" s="166"/>
      <c r="Q8" s="210"/>
      <c r="R8" s="173">
        <f t="shared" ref="R8:R52" ca="1" si="0">IF(C8="","",SUM(H8:Q8))</f>
        <v>0</v>
      </c>
      <c r="S8" s="211">
        <f t="shared" ref="S8:S52" ca="1" si="1">IF(C8="","",ROUND(R8/R$7*S$7,0))</f>
        <v>0</v>
      </c>
      <c r="T8" s="212" t="str">
        <f t="shared" ref="T8:T52" ca="1" si="2">IF(S8="","",IF(U8&lt;&gt;"","-",VLOOKUP(S8,kun,5,TRUE)))</f>
        <v>ไม่ผ่าน</v>
      </c>
      <c r="U8" s="213" t="str">
        <f ca="1">เวลาเรียน1!G8</f>
        <v/>
      </c>
      <c r="V8" s="214" t="str">
        <f ca="1">T8&amp;ข้อมูลนักเรียน!G8</f>
        <v>ไม่ผ่านชาย</v>
      </c>
      <c r="W8" s="111"/>
    </row>
    <row r="9" spans="1:23" s="215" customFormat="1" ht="15.75" customHeight="1" x14ac:dyDescent="0.25">
      <c r="A9" s="111"/>
      <c r="B9" s="177">
        <f ca="1">เวลาเรียน1!B9</f>
        <v>2</v>
      </c>
      <c r="C9" s="177">
        <f ca="1">เวลาเรียน1!C9</f>
        <v>70628996</v>
      </c>
      <c r="D9" s="552" t="str">
        <f ca="1">เวลาเรียน1!D9</f>
        <v>สามเณรจะชัย  ลิซอ</v>
      </c>
      <c r="E9" s="569"/>
      <c r="F9" s="553"/>
      <c r="G9" s="216"/>
      <c r="H9" s="165"/>
      <c r="I9" s="166"/>
      <c r="J9" s="166"/>
      <c r="K9" s="166"/>
      <c r="L9" s="167"/>
      <c r="M9" s="209"/>
      <c r="N9" s="166"/>
      <c r="O9" s="166"/>
      <c r="P9" s="166"/>
      <c r="Q9" s="210"/>
      <c r="R9" s="184">
        <f t="shared" ca="1" si="0"/>
        <v>0</v>
      </c>
      <c r="S9" s="217">
        <f t="shared" ca="1" si="1"/>
        <v>0</v>
      </c>
      <c r="T9" s="218" t="str">
        <f t="shared" ca="1" si="2"/>
        <v>ไม่ผ่าน</v>
      </c>
      <c r="U9" s="219" t="str">
        <f ca="1">เวลาเรียน1!G9</f>
        <v/>
      </c>
      <c r="V9" s="220" t="str">
        <f ca="1">T9&amp;ข้อมูลนักเรียน!G9</f>
        <v>ไม่ผ่านชาย</v>
      </c>
      <c r="W9" s="111"/>
    </row>
    <row r="10" spans="1:23" s="215" customFormat="1" ht="15.75" customHeight="1" x14ac:dyDescent="0.25">
      <c r="A10" s="111"/>
      <c r="B10" s="177">
        <f ca="1">เวลาเรียน1!B10</f>
        <v>3</v>
      </c>
      <c r="C10" s="177">
        <f ca="1">เวลาเรียน1!C10</f>
        <v>70629018</v>
      </c>
      <c r="D10" s="552" t="str">
        <f ca="1">เวลาเรียน1!D10</f>
        <v>สามเณรชัยยะ  พรหมอินต๊ะ</v>
      </c>
      <c r="E10" s="569"/>
      <c r="F10" s="553"/>
      <c r="G10" s="216"/>
      <c r="H10" s="165"/>
      <c r="I10" s="166"/>
      <c r="J10" s="166"/>
      <c r="K10" s="166"/>
      <c r="L10" s="167"/>
      <c r="M10" s="209"/>
      <c r="N10" s="166"/>
      <c r="O10" s="166"/>
      <c r="P10" s="166"/>
      <c r="Q10" s="210"/>
      <c r="R10" s="184">
        <f t="shared" ca="1" si="0"/>
        <v>0</v>
      </c>
      <c r="S10" s="217">
        <f t="shared" ca="1" si="1"/>
        <v>0</v>
      </c>
      <c r="T10" s="218" t="str">
        <f t="shared" ca="1" si="2"/>
        <v>ไม่ผ่าน</v>
      </c>
      <c r="U10" s="219" t="str">
        <f ca="1">เวลาเรียน1!G10</f>
        <v/>
      </c>
      <c r="V10" s="220" t="str">
        <f ca="1">T10&amp;ข้อมูลนักเรียน!G10</f>
        <v>ไม่ผ่านชาย</v>
      </c>
      <c r="W10" s="111"/>
    </row>
    <row r="11" spans="1:23" s="215" customFormat="1" ht="15.75" customHeight="1" x14ac:dyDescent="0.25">
      <c r="A11" s="111"/>
      <c r="B11" s="177">
        <f ca="1">เวลาเรียน1!B11</f>
        <v>4</v>
      </c>
      <c r="C11" s="177">
        <f ca="1">เวลาเรียน1!C11</f>
        <v>70629022</v>
      </c>
      <c r="D11" s="552" t="str">
        <f ca="1">เวลาเรียน1!D11</f>
        <v>สามเณรณัฐพล  วงค์อุ่นใจ</v>
      </c>
      <c r="E11" s="569"/>
      <c r="F11" s="553"/>
      <c r="G11" s="216"/>
      <c r="H11" s="165"/>
      <c r="I11" s="166"/>
      <c r="J11" s="166"/>
      <c r="K11" s="166"/>
      <c r="L11" s="167"/>
      <c r="M11" s="209"/>
      <c r="N11" s="166"/>
      <c r="O11" s="166"/>
      <c r="P11" s="166"/>
      <c r="Q11" s="210"/>
      <c r="R11" s="184">
        <f t="shared" ca="1" si="0"/>
        <v>0</v>
      </c>
      <c r="S11" s="217">
        <f t="shared" ca="1" si="1"/>
        <v>0</v>
      </c>
      <c r="T11" s="218" t="str">
        <f t="shared" ca="1" si="2"/>
        <v>ไม่ผ่าน</v>
      </c>
      <c r="U11" s="219" t="str">
        <f ca="1">เวลาเรียน1!G11</f>
        <v/>
      </c>
      <c r="V11" s="220" t="str">
        <f ca="1">T11&amp;ข้อมูลนักเรียน!G11</f>
        <v>ไม่ผ่านชาย</v>
      </c>
      <c r="W11" s="111"/>
    </row>
    <row r="12" spans="1:23" s="215" customFormat="1" ht="15.75" customHeight="1" x14ac:dyDescent="0.25">
      <c r="A12" s="111"/>
      <c r="B12" s="177">
        <f ca="1">เวลาเรียน1!B12</f>
        <v>5</v>
      </c>
      <c r="C12" s="177">
        <f ca="1">เวลาเรียน1!C12</f>
        <v>70629024</v>
      </c>
      <c r="D12" s="552" t="str">
        <f ca="1">เวลาเรียน1!D12</f>
        <v>สามเณรเกรียงไกร  ลุงสุ</v>
      </c>
      <c r="E12" s="569"/>
      <c r="F12" s="553"/>
      <c r="G12" s="216"/>
      <c r="H12" s="165"/>
      <c r="I12" s="166"/>
      <c r="J12" s="166"/>
      <c r="K12" s="166"/>
      <c r="L12" s="167"/>
      <c r="M12" s="209"/>
      <c r="N12" s="166"/>
      <c r="O12" s="166"/>
      <c r="P12" s="166"/>
      <c r="Q12" s="210"/>
      <c r="R12" s="184">
        <f t="shared" ca="1" si="0"/>
        <v>0</v>
      </c>
      <c r="S12" s="217">
        <f t="shared" ca="1" si="1"/>
        <v>0</v>
      </c>
      <c r="T12" s="218" t="str">
        <f t="shared" ca="1" si="2"/>
        <v>ไม่ผ่าน</v>
      </c>
      <c r="U12" s="219" t="str">
        <f ca="1">เวลาเรียน1!G12</f>
        <v/>
      </c>
      <c r="V12" s="220" t="str">
        <f ca="1">T12&amp;ข้อมูลนักเรียน!G12</f>
        <v>ไม่ผ่านชาย</v>
      </c>
      <c r="W12" s="111"/>
    </row>
    <row r="13" spans="1:23" s="215" customFormat="1" ht="15.75" customHeight="1" x14ac:dyDescent="0.25">
      <c r="A13" s="111"/>
      <c r="B13" s="177">
        <f ca="1">เวลาเรียน1!B13</f>
        <v>6</v>
      </c>
      <c r="C13" s="177">
        <f ca="1">เวลาเรียน1!C13</f>
        <v>70629031</v>
      </c>
      <c r="D13" s="552" t="str">
        <f ca="1">เวลาเรียน1!D13</f>
        <v>สามเณรณัฐวุฒิ  ทรายปัญญา</v>
      </c>
      <c r="E13" s="569"/>
      <c r="F13" s="553"/>
      <c r="G13" s="216"/>
      <c r="H13" s="165"/>
      <c r="I13" s="166"/>
      <c r="J13" s="166"/>
      <c r="K13" s="166"/>
      <c r="L13" s="167"/>
      <c r="M13" s="209"/>
      <c r="N13" s="166"/>
      <c r="O13" s="166"/>
      <c r="P13" s="166"/>
      <c r="Q13" s="210"/>
      <c r="R13" s="184">
        <f t="shared" ca="1" si="0"/>
        <v>0</v>
      </c>
      <c r="S13" s="217">
        <f t="shared" ca="1" si="1"/>
        <v>0</v>
      </c>
      <c r="T13" s="218" t="str">
        <f t="shared" ca="1" si="2"/>
        <v>ไม่ผ่าน</v>
      </c>
      <c r="U13" s="219" t="str">
        <f ca="1">เวลาเรียน1!G13</f>
        <v/>
      </c>
      <c r="V13" s="220" t="str">
        <f ca="1">T13&amp;ข้อมูลนักเรียน!G13</f>
        <v>ไม่ผ่านชาย</v>
      </c>
      <c r="W13" s="111"/>
    </row>
    <row r="14" spans="1:23" s="215" customFormat="1" ht="15.75" customHeight="1" x14ac:dyDescent="0.25">
      <c r="A14" s="111"/>
      <c r="B14" s="177">
        <f ca="1">เวลาเรียน1!B14</f>
        <v>7</v>
      </c>
      <c r="C14" s="177">
        <f ca="1">เวลาเรียน1!C14</f>
        <v>70629035</v>
      </c>
      <c r="D14" s="552" t="str">
        <f ca="1">เวลาเรียน1!D14</f>
        <v>สามเณรทินกร  จองหลี</v>
      </c>
      <c r="E14" s="569"/>
      <c r="F14" s="553"/>
      <c r="G14" s="216"/>
      <c r="H14" s="165"/>
      <c r="I14" s="166"/>
      <c r="J14" s="166"/>
      <c r="K14" s="166"/>
      <c r="L14" s="167"/>
      <c r="M14" s="209"/>
      <c r="N14" s="166"/>
      <c r="O14" s="166"/>
      <c r="P14" s="166"/>
      <c r="Q14" s="210"/>
      <c r="R14" s="184">
        <f t="shared" ca="1" si="0"/>
        <v>0</v>
      </c>
      <c r="S14" s="217">
        <f t="shared" ca="1" si="1"/>
        <v>0</v>
      </c>
      <c r="T14" s="218" t="str">
        <f t="shared" ca="1" si="2"/>
        <v>ไม่ผ่าน</v>
      </c>
      <c r="U14" s="219" t="str">
        <f ca="1">เวลาเรียน1!G14</f>
        <v/>
      </c>
      <c r="V14" s="220" t="str">
        <f ca="1">T14&amp;ข้อมูลนักเรียน!G14</f>
        <v>ไม่ผ่านชาย</v>
      </c>
      <c r="W14" s="111"/>
    </row>
    <row r="15" spans="1:23" s="215" customFormat="1" ht="15.75" customHeight="1" x14ac:dyDescent="0.25">
      <c r="A15" s="111"/>
      <c r="B15" s="177">
        <f ca="1">เวลาเรียน1!B15</f>
        <v>8</v>
      </c>
      <c r="C15" s="177">
        <f ca="1">เวลาเรียน1!C15</f>
        <v>70629041</v>
      </c>
      <c r="D15" s="552" t="str">
        <f ca="1">เวลาเรียน1!D15</f>
        <v>สามเณรกรรชัย  พยัคฆา</v>
      </c>
      <c r="E15" s="569"/>
      <c r="F15" s="553"/>
      <c r="G15" s="216"/>
      <c r="H15" s="165"/>
      <c r="I15" s="166"/>
      <c r="J15" s="166"/>
      <c r="K15" s="166"/>
      <c r="L15" s="167"/>
      <c r="M15" s="209"/>
      <c r="N15" s="166"/>
      <c r="O15" s="166"/>
      <c r="P15" s="166"/>
      <c r="Q15" s="210"/>
      <c r="R15" s="184">
        <f t="shared" ca="1" si="0"/>
        <v>0</v>
      </c>
      <c r="S15" s="217">
        <f t="shared" ca="1" si="1"/>
        <v>0</v>
      </c>
      <c r="T15" s="218" t="str">
        <f t="shared" ca="1" si="2"/>
        <v>ไม่ผ่าน</v>
      </c>
      <c r="U15" s="219" t="str">
        <f ca="1">เวลาเรียน1!G15</f>
        <v/>
      </c>
      <c r="V15" s="220" t="str">
        <f ca="1">T15&amp;ข้อมูลนักเรียน!G15</f>
        <v>ไม่ผ่านชาย</v>
      </c>
      <c r="W15" s="111"/>
    </row>
    <row r="16" spans="1:23" s="215" customFormat="1" ht="15.75" customHeight="1" x14ac:dyDescent="0.25">
      <c r="A16" s="111"/>
      <c r="B16" s="177">
        <f ca="1">เวลาเรียน1!B16</f>
        <v>9</v>
      </c>
      <c r="C16" s="177">
        <f ca="1">เวลาเรียน1!C16</f>
        <v>70629028</v>
      </c>
      <c r="D16" s="552" t="str">
        <f ca="1">เวลาเรียน1!D16</f>
        <v>สามเณรธนพงษ์  ใคร้โท้ง</v>
      </c>
      <c r="E16" s="569"/>
      <c r="F16" s="553"/>
      <c r="G16" s="216"/>
      <c r="H16" s="165"/>
      <c r="I16" s="166"/>
      <c r="J16" s="166"/>
      <c r="K16" s="166"/>
      <c r="L16" s="167"/>
      <c r="M16" s="209"/>
      <c r="N16" s="166"/>
      <c r="O16" s="166"/>
      <c r="P16" s="166"/>
      <c r="Q16" s="210"/>
      <c r="R16" s="184">
        <f t="shared" ca="1" si="0"/>
        <v>0</v>
      </c>
      <c r="S16" s="217">
        <f t="shared" ca="1" si="1"/>
        <v>0</v>
      </c>
      <c r="T16" s="218" t="str">
        <f t="shared" ca="1" si="2"/>
        <v>ไม่ผ่าน</v>
      </c>
      <c r="U16" s="219" t="str">
        <f ca="1">เวลาเรียน1!G16</f>
        <v/>
      </c>
      <c r="V16" s="220" t="str">
        <f ca="1">T16&amp;ข้อมูลนักเรียน!G16</f>
        <v>ไม่ผ่านชาย</v>
      </c>
      <c r="W16" s="111"/>
    </row>
    <row r="17" spans="1:23" s="215" customFormat="1" ht="15.75" customHeight="1" x14ac:dyDescent="0.25">
      <c r="A17" s="111"/>
      <c r="B17" s="177">
        <f ca="1">เวลาเรียน1!B17</f>
        <v>10</v>
      </c>
      <c r="C17" s="177">
        <f ca="1">เวลาเรียน1!C17</f>
        <v>70659226</v>
      </c>
      <c r="D17" s="552" t="str">
        <f ca="1">เวลาเรียน1!D17</f>
        <v>สามเณรกฤษณะ  ปัญญามี</v>
      </c>
      <c r="E17" s="569"/>
      <c r="F17" s="553"/>
      <c r="G17" s="216"/>
      <c r="H17" s="165"/>
      <c r="I17" s="166"/>
      <c r="J17" s="166"/>
      <c r="K17" s="166"/>
      <c r="L17" s="167"/>
      <c r="M17" s="209"/>
      <c r="N17" s="166"/>
      <c r="O17" s="166"/>
      <c r="P17" s="166"/>
      <c r="Q17" s="210"/>
      <c r="R17" s="184">
        <f t="shared" ca="1" si="0"/>
        <v>0</v>
      </c>
      <c r="S17" s="217">
        <f t="shared" ca="1" si="1"/>
        <v>0</v>
      </c>
      <c r="T17" s="218" t="str">
        <f t="shared" ca="1" si="2"/>
        <v>ไม่ผ่าน</v>
      </c>
      <c r="U17" s="219" t="str">
        <f ca="1">เวลาเรียน1!G17</f>
        <v/>
      </c>
      <c r="V17" s="220" t="str">
        <f ca="1">T17&amp;ข้อมูลนักเรียน!G17</f>
        <v>ไม่ผ่านชาย</v>
      </c>
      <c r="W17" s="111"/>
    </row>
    <row r="18" spans="1:23" s="215" customFormat="1" ht="15.75" customHeight="1" x14ac:dyDescent="0.25">
      <c r="A18" s="111"/>
      <c r="B18" s="177">
        <f ca="1">เวลาเรียน1!B18</f>
        <v>11</v>
      </c>
      <c r="C18" s="177">
        <f ca="1">เวลาเรียน1!C18</f>
        <v>70659227</v>
      </c>
      <c r="D18" s="552" t="str">
        <f ca="1">เวลาเรียน1!D18</f>
        <v>สามเณรสุทธิพงค์  วิมุตาโรตจ์</v>
      </c>
      <c r="E18" s="569"/>
      <c r="F18" s="553"/>
      <c r="G18" s="216"/>
      <c r="H18" s="165"/>
      <c r="I18" s="166"/>
      <c r="J18" s="166"/>
      <c r="K18" s="166"/>
      <c r="L18" s="167"/>
      <c r="M18" s="209"/>
      <c r="N18" s="166"/>
      <c r="O18" s="166"/>
      <c r="P18" s="166"/>
      <c r="Q18" s="210"/>
      <c r="R18" s="184">
        <f t="shared" ca="1" si="0"/>
        <v>0</v>
      </c>
      <c r="S18" s="217">
        <f t="shared" ca="1" si="1"/>
        <v>0</v>
      </c>
      <c r="T18" s="218" t="str">
        <f t="shared" ca="1" si="2"/>
        <v>ไม่ผ่าน</v>
      </c>
      <c r="U18" s="219" t="str">
        <f ca="1">เวลาเรียน1!G18</f>
        <v/>
      </c>
      <c r="V18" s="220" t="str">
        <f ca="1">T18&amp;ข้อมูลนักเรียน!G18</f>
        <v>ไม่ผ่านชาย</v>
      </c>
      <c r="W18" s="111"/>
    </row>
    <row r="19" spans="1:23" s="215" customFormat="1" ht="15.75" customHeight="1" x14ac:dyDescent="0.25">
      <c r="A19" s="111"/>
      <c r="B19" s="177">
        <f ca="1">เวลาเรียน1!B19</f>
        <v>12</v>
      </c>
      <c r="C19" s="177" t="str">
        <f ca="1">เวลาเรียน1!C19</f>
        <v/>
      </c>
      <c r="D19" s="552" t="str">
        <f ca="1">เวลาเรียน1!D19</f>
        <v/>
      </c>
      <c r="E19" s="569"/>
      <c r="F19" s="553"/>
      <c r="G19" s="216"/>
      <c r="H19" s="165"/>
      <c r="I19" s="166"/>
      <c r="J19" s="166"/>
      <c r="K19" s="166"/>
      <c r="L19" s="167"/>
      <c r="M19" s="209"/>
      <c r="N19" s="166"/>
      <c r="O19" s="166"/>
      <c r="P19" s="166"/>
      <c r="Q19" s="210"/>
      <c r="R19" s="184" t="str">
        <f t="shared" ca="1" si="0"/>
        <v/>
      </c>
      <c r="S19" s="217" t="str">
        <f t="shared" ca="1" si="1"/>
        <v/>
      </c>
      <c r="T19" s="218" t="str">
        <f t="shared" ca="1" si="2"/>
        <v/>
      </c>
      <c r="U19" s="219" t="str">
        <f ca="1">เวลาเรียน1!G19</f>
        <v/>
      </c>
      <c r="V19" s="220" t="str">
        <f ca="1">T19&amp;ข้อมูลนักเรียน!G19</f>
        <v/>
      </c>
      <c r="W19" s="111"/>
    </row>
    <row r="20" spans="1:23" s="215" customFormat="1" ht="15.75" customHeight="1" x14ac:dyDescent="0.25">
      <c r="A20" s="111"/>
      <c r="B20" s="177">
        <f ca="1">เวลาเรียน1!B20</f>
        <v>13</v>
      </c>
      <c r="C20" s="177" t="str">
        <f ca="1">เวลาเรียน1!C20</f>
        <v/>
      </c>
      <c r="D20" s="552" t="str">
        <f ca="1">เวลาเรียน1!D20</f>
        <v/>
      </c>
      <c r="E20" s="569"/>
      <c r="F20" s="553"/>
      <c r="G20" s="216"/>
      <c r="H20" s="165"/>
      <c r="I20" s="166"/>
      <c r="J20" s="166"/>
      <c r="K20" s="166"/>
      <c r="L20" s="167"/>
      <c r="M20" s="209"/>
      <c r="N20" s="166"/>
      <c r="O20" s="166"/>
      <c r="P20" s="166"/>
      <c r="Q20" s="210"/>
      <c r="R20" s="184" t="str">
        <f t="shared" ca="1" si="0"/>
        <v/>
      </c>
      <c r="S20" s="217" t="str">
        <f t="shared" ca="1" si="1"/>
        <v/>
      </c>
      <c r="T20" s="218" t="str">
        <f t="shared" ca="1" si="2"/>
        <v/>
      </c>
      <c r="U20" s="219" t="str">
        <f ca="1">เวลาเรียน1!G20</f>
        <v/>
      </c>
      <c r="V20" s="220" t="str">
        <f ca="1">T20&amp;ข้อมูลนักเรียน!G20</f>
        <v/>
      </c>
      <c r="W20" s="111"/>
    </row>
    <row r="21" spans="1:23" s="215" customFormat="1" ht="15.75" customHeight="1" x14ac:dyDescent="0.25">
      <c r="A21" s="111"/>
      <c r="B21" s="177">
        <f ca="1">เวลาเรียน1!B21</f>
        <v>14</v>
      </c>
      <c r="C21" s="177" t="str">
        <f ca="1">เวลาเรียน1!C21</f>
        <v/>
      </c>
      <c r="D21" s="552" t="str">
        <f ca="1">เวลาเรียน1!D21</f>
        <v/>
      </c>
      <c r="E21" s="569"/>
      <c r="F21" s="553"/>
      <c r="G21" s="216"/>
      <c r="H21" s="165"/>
      <c r="I21" s="166"/>
      <c r="J21" s="166"/>
      <c r="K21" s="166"/>
      <c r="L21" s="167"/>
      <c r="M21" s="209"/>
      <c r="N21" s="166"/>
      <c r="O21" s="166"/>
      <c r="P21" s="166"/>
      <c r="Q21" s="210"/>
      <c r="R21" s="184" t="str">
        <f t="shared" ca="1" si="0"/>
        <v/>
      </c>
      <c r="S21" s="217" t="str">
        <f t="shared" ca="1" si="1"/>
        <v/>
      </c>
      <c r="T21" s="218" t="str">
        <f t="shared" ca="1" si="2"/>
        <v/>
      </c>
      <c r="U21" s="219" t="str">
        <f ca="1">เวลาเรียน1!G21</f>
        <v/>
      </c>
      <c r="V21" s="220" t="str">
        <f ca="1">T21&amp;ข้อมูลนักเรียน!G21</f>
        <v/>
      </c>
      <c r="W21" s="111"/>
    </row>
    <row r="22" spans="1:23" s="215" customFormat="1" ht="15.75" customHeight="1" x14ac:dyDescent="0.25">
      <c r="A22" s="111"/>
      <c r="B22" s="177">
        <f ca="1">เวลาเรียน1!B22</f>
        <v>15</v>
      </c>
      <c r="C22" s="177" t="str">
        <f ca="1">เวลาเรียน1!C22</f>
        <v/>
      </c>
      <c r="D22" s="552" t="str">
        <f ca="1">เวลาเรียน1!D22</f>
        <v/>
      </c>
      <c r="E22" s="569"/>
      <c r="F22" s="553"/>
      <c r="G22" s="216"/>
      <c r="H22" s="165"/>
      <c r="I22" s="166"/>
      <c r="J22" s="166"/>
      <c r="K22" s="166"/>
      <c r="L22" s="167"/>
      <c r="M22" s="209"/>
      <c r="N22" s="166"/>
      <c r="O22" s="166"/>
      <c r="P22" s="166"/>
      <c r="Q22" s="210"/>
      <c r="R22" s="184" t="str">
        <f t="shared" ca="1" si="0"/>
        <v/>
      </c>
      <c r="S22" s="217" t="str">
        <f t="shared" ca="1" si="1"/>
        <v/>
      </c>
      <c r="T22" s="218" t="str">
        <f t="shared" ca="1" si="2"/>
        <v/>
      </c>
      <c r="U22" s="219" t="str">
        <f ca="1">เวลาเรียน1!G22</f>
        <v/>
      </c>
      <c r="V22" s="220" t="str">
        <f ca="1">T22&amp;ข้อมูลนักเรียน!G22</f>
        <v/>
      </c>
      <c r="W22" s="111"/>
    </row>
    <row r="23" spans="1:23" s="215" customFormat="1" ht="15.75" customHeight="1" x14ac:dyDescent="0.25">
      <c r="A23" s="111"/>
      <c r="B23" s="177">
        <f ca="1">เวลาเรียน1!B23</f>
        <v>16</v>
      </c>
      <c r="C23" s="177" t="str">
        <f ca="1">เวลาเรียน1!C23</f>
        <v/>
      </c>
      <c r="D23" s="552" t="str">
        <f ca="1">เวลาเรียน1!D23</f>
        <v/>
      </c>
      <c r="E23" s="569"/>
      <c r="F23" s="553"/>
      <c r="G23" s="216"/>
      <c r="H23" s="165"/>
      <c r="I23" s="166"/>
      <c r="J23" s="166"/>
      <c r="K23" s="166"/>
      <c r="L23" s="167"/>
      <c r="M23" s="209"/>
      <c r="N23" s="166"/>
      <c r="O23" s="166"/>
      <c r="P23" s="166"/>
      <c r="Q23" s="210"/>
      <c r="R23" s="184" t="str">
        <f t="shared" ca="1" si="0"/>
        <v/>
      </c>
      <c r="S23" s="217" t="str">
        <f t="shared" ca="1" si="1"/>
        <v/>
      </c>
      <c r="T23" s="218" t="str">
        <f t="shared" ca="1" si="2"/>
        <v/>
      </c>
      <c r="U23" s="219" t="str">
        <f ca="1">เวลาเรียน1!G23</f>
        <v/>
      </c>
      <c r="V23" s="220" t="str">
        <f ca="1">T23&amp;ข้อมูลนักเรียน!G23</f>
        <v/>
      </c>
      <c r="W23" s="111"/>
    </row>
    <row r="24" spans="1:23" s="215" customFormat="1" ht="15.75" customHeight="1" x14ac:dyDescent="0.25">
      <c r="A24" s="111"/>
      <c r="B24" s="177">
        <f ca="1">เวลาเรียน1!B24</f>
        <v>17</v>
      </c>
      <c r="C24" s="177" t="str">
        <f ca="1">เวลาเรียน1!C24</f>
        <v/>
      </c>
      <c r="D24" s="552" t="str">
        <f ca="1">เวลาเรียน1!D24</f>
        <v/>
      </c>
      <c r="E24" s="569"/>
      <c r="F24" s="553"/>
      <c r="G24" s="216"/>
      <c r="H24" s="165"/>
      <c r="I24" s="166"/>
      <c r="J24" s="166"/>
      <c r="K24" s="166"/>
      <c r="L24" s="167"/>
      <c r="M24" s="209"/>
      <c r="N24" s="166"/>
      <c r="O24" s="166"/>
      <c r="P24" s="166"/>
      <c r="Q24" s="210"/>
      <c r="R24" s="184" t="str">
        <f t="shared" ca="1" si="0"/>
        <v/>
      </c>
      <c r="S24" s="217" t="str">
        <f t="shared" ca="1" si="1"/>
        <v/>
      </c>
      <c r="T24" s="218" t="str">
        <f t="shared" ca="1" si="2"/>
        <v/>
      </c>
      <c r="U24" s="219" t="str">
        <f ca="1">เวลาเรียน1!G24</f>
        <v/>
      </c>
      <c r="V24" s="220" t="str">
        <f ca="1">T24&amp;ข้อมูลนักเรียน!G24</f>
        <v/>
      </c>
      <c r="W24" s="111"/>
    </row>
    <row r="25" spans="1:23" s="215" customFormat="1" ht="15.75" customHeight="1" x14ac:dyDescent="0.25">
      <c r="A25" s="111"/>
      <c r="B25" s="177">
        <f ca="1">เวลาเรียน1!B25</f>
        <v>18</v>
      </c>
      <c r="C25" s="177" t="str">
        <f ca="1">เวลาเรียน1!C25</f>
        <v/>
      </c>
      <c r="D25" s="552" t="str">
        <f ca="1">เวลาเรียน1!D25</f>
        <v/>
      </c>
      <c r="E25" s="569"/>
      <c r="F25" s="553"/>
      <c r="G25" s="216"/>
      <c r="H25" s="165"/>
      <c r="I25" s="166"/>
      <c r="J25" s="166"/>
      <c r="K25" s="166"/>
      <c r="L25" s="167"/>
      <c r="M25" s="209"/>
      <c r="N25" s="166"/>
      <c r="O25" s="166"/>
      <c r="P25" s="166"/>
      <c r="Q25" s="210"/>
      <c r="R25" s="184" t="str">
        <f t="shared" ca="1" si="0"/>
        <v/>
      </c>
      <c r="S25" s="217" t="str">
        <f t="shared" ca="1" si="1"/>
        <v/>
      </c>
      <c r="T25" s="218" t="str">
        <f t="shared" ca="1" si="2"/>
        <v/>
      </c>
      <c r="U25" s="219" t="str">
        <f ca="1">เวลาเรียน1!G25</f>
        <v/>
      </c>
      <c r="V25" s="220" t="str">
        <f ca="1">T25&amp;ข้อมูลนักเรียน!G25</f>
        <v/>
      </c>
      <c r="W25" s="111"/>
    </row>
    <row r="26" spans="1:23" s="215" customFormat="1" ht="15.75" customHeight="1" x14ac:dyDescent="0.25">
      <c r="A26" s="111"/>
      <c r="B26" s="177">
        <f ca="1">เวลาเรียน1!B26</f>
        <v>19</v>
      </c>
      <c r="C26" s="177" t="str">
        <f ca="1">เวลาเรียน1!C26</f>
        <v/>
      </c>
      <c r="D26" s="552" t="str">
        <f ca="1">เวลาเรียน1!D26</f>
        <v/>
      </c>
      <c r="E26" s="569"/>
      <c r="F26" s="553"/>
      <c r="G26" s="216"/>
      <c r="H26" s="165"/>
      <c r="I26" s="166"/>
      <c r="J26" s="166"/>
      <c r="K26" s="166"/>
      <c r="L26" s="167"/>
      <c r="M26" s="209"/>
      <c r="N26" s="166"/>
      <c r="O26" s="166"/>
      <c r="P26" s="166"/>
      <c r="Q26" s="210"/>
      <c r="R26" s="184" t="str">
        <f t="shared" ca="1" si="0"/>
        <v/>
      </c>
      <c r="S26" s="217" t="str">
        <f t="shared" ca="1" si="1"/>
        <v/>
      </c>
      <c r="T26" s="218" t="str">
        <f t="shared" ca="1" si="2"/>
        <v/>
      </c>
      <c r="U26" s="219" t="str">
        <f ca="1">เวลาเรียน1!G26</f>
        <v/>
      </c>
      <c r="V26" s="220" t="str">
        <f ca="1">T26&amp;ข้อมูลนักเรียน!G26</f>
        <v/>
      </c>
      <c r="W26" s="111"/>
    </row>
    <row r="27" spans="1:23" s="215" customFormat="1" ht="15.75" customHeight="1" x14ac:dyDescent="0.25">
      <c r="A27" s="111"/>
      <c r="B27" s="177">
        <f ca="1">เวลาเรียน1!B27</f>
        <v>20</v>
      </c>
      <c r="C27" s="177" t="str">
        <f ca="1">เวลาเรียน1!C27</f>
        <v/>
      </c>
      <c r="D27" s="552" t="str">
        <f ca="1">เวลาเรียน1!D27</f>
        <v/>
      </c>
      <c r="E27" s="569"/>
      <c r="F27" s="553"/>
      <c r="G27" s="216"/>
      <c r="H27" s="165"/>
      <c r="I27" s="166"/>
      <c r="J27" s="166"/>
      <c r="K27" s="166"/>
      <c r="L27" s="167"/>
      <c r="M27" s="209"/>
      <c r="N27" s="166"/>
      <c r="O27" s="166"/>
      <c r="P27" s="166"/>
      <c r="Q27" s="210"/>
      <c r="R27" s="184" t="str">
        <f t="shared" ca="1" si="0"/>
        <v/>
      </c>
      <c r="S27" s="217" t="str">
        <f t="shared" ca="1" si="1"/>
        <v/>
      </c>
      <c r="T27" s="218" t="str">
        <f t="shared" ca="1" si="2"/>
        <v/>
      </c>
      <c r="U27" s="219" t="str">
        <f ca="1">เวลาเรียน1!G27</f>
        <v/>
      </c>
      <c r="V27" s="220" t="str">
        <f ca="1">T27&amp;ข้อมูลนักเรียน!G27</f>
        <v/>
      </c>
      <c r="W27" s="111"/>
    </row>
    <row r="28" spans="1:23" s="215" customFormat="1" ht="15.75" customHeight="1" x14ac:dyDescent="0.25">
      <c r="A28" s="111"/>
      <c r="B28" s="177">
        <f ca="1">เวลาเรียน1!B28</f>
        <v>21</v>
      </c>
      <c r="C28" s="177" t="str">
        <f ca="1">เวลาเรียน1!C28</f>
        <v/>
      </c>
      <c r="D28" s="552" t="str">
        <f ca="1">เวลาเรียน1!D28</f>
        <v/>
      </c>
      <c r="E28" s="569"/>
      <c r="F28" s="553"/>
      <c r="G28" s="216"/>
      <c r="H28" s="165"/>
      <c r="I28" s="166"/>
      <c r="J28" s="166"/>
      <c r="K28" s="166"/>
      <c r="L28" s="167"/>
      <c r="M28" s="209"/>
      <c r="N28" s="166"/>
      <c r="O28" s="166"/>
      <c r="P28" s="166"/>
      <c r="Q28" s="210"/>
      <c r="R28" s="184" t="str">
        <f t="shared" ca="1" si="0"/>
        <v/>
      </c>
      <c r="S28" s="217" t="str">
        <f t="shared" ca="1" si="1"/>
        <v/>
      </c>
      <c r="T28" s="218" t="str">
        <f t="shared" ca="1" si="2"/>
        <v/>
      </c>
      <c r="U28" s="219" t="str">
        <f ca="1">เวลาเรียน1!G28</f>
        <v/>
      </c>
      <c r="V28" s="220" t="str">
        <f ca="1">T28&amp;ข้อมูลนักเรียน!G28</f>
        <v/>
      </c>
      <c r="W28" s="111"/>
    </row>
    <row r="29" spans="1:23" s="215" customFormat="1" ht="15.75" customHeight="1" x14ac:dyDescent="0.25">
      <c r="A29" s="111"/>
      <c r="B29" s="177">
        <f ca="1">เวลาเรียน1!B29</f>
        <v>22</v>
      </c>
      <c r="C29" s="177" t="str">
        <f ca="1">เวลาเรียน1!C29</f>
        <v/>
      </c>
      <c r="D29" s="552" t="str">
        <f ca="1">เวลาเรียน1!D29</f>
        <v/>
      </c>
      <c r="E29" s="569"/>
      <c r="F29" s="553"/>
      <c r="G29" s="216"/>
      <c r="H29" s="165"/>
      <c r="I29" s="166"/>
      <c r="J29" s="166"/>
      <c r="K29" s="166"/>
      <c r="L29" s="167"/>
      <c r="M29" s="209"/>
      <c r="N29" s="166"/>
      <c r="O29" s="166"/>
      <c r="P29" s="166"/>
      <c r="Q29" s="210"/>
      <c r="R29" s="184" t="str">
        <f t="shared" ca="1" si="0"/>
        <v/>
      </c>
      <c r="S29" s="217" t="str">
        <f t="shared" ca="1" si="1"/>
        <v/>
      </c>
      <c r="T29" s="218" t="str">
        <f t="shared" ca="1" si="2"/>
        <v/>
      </c>
      <c r="U29" s="219" t="str">
        <f ca="1">เวลาเรียน1!G29</f>
        <v/>
      </c>
      <c r="V29" s="220" t="str">
        <f ca="1">T29&amp;ข้อมูลนักเรียน!G29</f>
        <v/>
      </c>
      <c r="W29" s="111"/>
    </row>
    <row r="30" spans="1:23" s="215" customFormat="1" ht="15.75" customHeight="1" x14ac:dyDescent="0.25">
      <c r="A30" s="111"/>
      <c r="B30" s="177">
        <f ca="1">เวลาเรียน1!B30</f>
        <v>23</v>
      </c>
      <c r="C30" s="177" t="str">
        <f ca="1">เวลาเรียน1!C30</f>
        <v/>
      </c>
      <c r="D30" s="552" t="str">
        <f ca="1">เวลาเรียน1!D30</f>
        <v/>
      </c>
      <c r="E30" s="569"/>
      <c r="F30" s="553"/>
      <c r="G30" s="216"/>
      <c r="H30" s="165"/>
      <c r="I30" s="166"/>
      <c r="J30" s="166"/>
      <c r="K30" s="166"/>
      <c r="L30" s="167"/>
      <c r="M30" s="209"/>
      <c r="N30" s="166"/>
      <c r="O30" s="166"/>
      <c r="P30" s="166"/>
      <c r="Q30" s="210"/>
      <c r="R30" s="184" t="str">
        <f t="shared" ca="1" si="0"/>
        <v/>
      </c>
      <c r="S30" s="217" t="str">
        <f t="shared" ca="1" si="1"/>
        <v/>
      </c>
      <c r="T30" s="218" t="str">
        <f t="shared" ca="1" si="2"/>
        <v/>
      </c>
      <c r="U30" s="219" t="str">
        <f ca="1">เวลาเรียน1!G30</f>
        <v/>
      </c>
      <c r="V30" s="220" t="str">
        <f ca="1">T30&amp;ข้อมูลนักเรียน!G30</f>
        <v/>
      </c>
      <c r="W30" s="111"/>
    </row>
    <row r="31" spans="1:23" s="215" customFormat="1" ht="15.75" customHeight="1" x14ac:dyDescent="0.25">
      <c r="A31" s="111"/>
      <c r="B31" s="177">
        <f ca="1">เวลาเรียน1!B31</f>
        <v>24</v>
      </c>
      <c r="C31" s="177" t="str">
        <f ca="1">เวลาเรียน1!C31</f>
        <v/>
      </c>
      <c r="D31" s="552" t="str">
        <f ca="1">เวลาเรียน1!D31</f>
        <v/>
      </c>
      <c r="E31" s="569"/>
      <c r="F31" s="553"/>
      <c r="G31" s="216"/>
      <c r="H31" s="165"/>
      <c r="I31" s="166"/>
      <c r="J31" s="166"/>
      <c r="K31" s="166"/>
      <c r="L31" s="167"/>
      <c r="M31" s="209"/>
      <c r="N31" s="166"/>
      <c r="O31" s="166"/>
      <c r="P31" s="166"/>
      <c r="Q31" s="210"/>
      <c r="R31" s="184" t="str">
        <f t="shared" ca="1" si="0"/>
        <v/>
      </c>
      <c r="S31" s="217" t="str">
        <f t="shared" ca="1" si="1"/>
        <v/>
      </c>
      <c r="T31" s="218" t="str">
        <f t="shared" ca="1" si="2"/>
        <v/>
      </c>
      <c r="U31" s="219" t="str">
        <f ca="1">เวลาเรียน1!G31</f>
        <v/>
      </c>
      <c r="V31" s="220" t="str">
        <f ca="1">T31&amp;ข้อมูลนักเรียน!G31</f>
        <v/>
      </c>
      <c r="W31" s="111"/>
    </row>
    <row r="32" spans="1:23" s="215" customFormat="1" ht="15.75" customHeight="1" x14ac:dyDescent="0.25">
      <c r="A32" s="111"/>
      <c r="B32" s="177">
        <f ca="1">เวลาเรียน1!B32</f>
        <v>25</v>
      </c>
      <c r="C32" s="177" t="str">
        <f ca="1">เวลาเรียน1!C32</f>
        <v/>
      </c>
      <c r="D32" s="552" t="str">
        <f ca="1">เวลาเรียน1!D32</f>
        <v/>
      </c>
      <c r="E32" s="569"/>
      <c r="F32" s="553"/>
      <c r="G32" s="216"/>
      <c r="H32" s="165"/>
      <c r="I32" s="166"/>
      <c r="J32" s="166"/>
      <c r="K32" s="166"/>
      <c r="L32" s="167"/>
      <c r="M32" s="209"/>
      <c r="N32" s="166"/>
      <c r="O32" s="166"/>
      <c r="P32" s="166"/>
      <c r="Q32" s="210"/>
      <c r="R32" s="184" t="str">
        <f t="shared" ca="1" si="0"/>
        <v/>
      </c>
      <c r="S32" s="217" t="str">
        <f t="shared" ca="1" si="1"/>
        <v/>
      </c>
      <c r="T32" s="218" t="str">
        <f t="shared" ca="1" si="2"/>
        <v/>
      </c>
      <c r="U32" s="219" t="str">
        <f ca="1">เวลาเรียน1!G32</f>
        <v/>
      </c>
      <c r="V32" s="220" t="str">
        <f ca="1">T32&amp;ข้อมูลนักเรียน!G32</f>
        <v/>
      </c>
      <c r="W32" s="111"/>
    </row>
    <row r="33" spans="1:23" s="215" customFormat="1" ht="15.75" customHeight="1" x14ac:dyDescent="0.25">
      <c r="A33" s="111"/>
      <c r="B33" s="177">
        <f ca="1">เวลาเรียน1!B33</f>
        <v>26</v>
      </c>
      <c r="C33" s="177" t="str">
        <f ca="1">เวลาเรียน1!C33</f>
        <v/>
      </c>
      <c r="D33" s="552" t="str">
        <f ca="1">เวลาเรียน1!D33</f>
        <v/>
      </c>
      <c r="E33" s="569"/>
      <c r="F33" s="553"/>
      <c r="G33" s="216"/>
      <c r="H33" s="165"/>
      <c r="I33" s="166"/>
      <c r="J33" s="166"/>
      <c r="K33" s="166"/>
      <c r="L33" s="167"/>
      <c r="M33" s="209"/>
      <c r="N33" s="166"/>
      <c r="O33" s="166"/>
      <c r="P33" s="166"/>
      <c r="Q33" s="210"/>
      <c r="R33" s="184" t="str">
        <f t="shared" ca="1" si="0"/>
        <v/>
      </c>
      <c r="S33" s="217" t="str">
        <f t="shared" ca="1" si="1"/>
        <v/>
      </c>
      <c r="T33" s="218" t="str">
        <f t="shared" ca="1" si="2"/>
        <v/>
      </c>
      <c r="U33" s="219" t="str">
        <f ca="1">เวลาเรียน1!G33</f>
        <v/>
      </c>
      <c r="V33" s="220" t="str">
        <f ca="1">T33&amp;ข้อมูลนักเรียน!G33</f>
        <v/>
      </c>
      <c r="W33" s="111"/>
    </row>
    <row r="34" spans="1:23" s="215" customFormat="1" ht="15.75" customHeight="1" x14ac:dyDescent="0.25">
      <c r="A34" s="111"/>
      <c r="B34" s="177">
        <f ca="1">เวลาเรียน1!B34</f>
        <v>27</v>
      </c>
      <c r="C34" s="177" t="str">
        <f ca="1">เวลาเรียน1!C34</f>
        <v/>
      </c>
      <c r="D34" s="552" t="str">
        <f ca="1">เวลาเรียน1!D34</f>
        <v/>
      </c>
      <c r="E34" s="569"/>
      <c r="F34" s="553"/>
      <c r="G34" s="216"/>
      <c r="H34" s="165"/>
      <c r="I34" s="166"/>
      <c r="J34" s="166"/>
      <c r="K34" s="166"/>
      <c r="L34" s="167"/>
      <c r="M34" s="209"/>
      <c r="N34" s="166"/>
      <c r="O34" s="166"/>
      <c r="P34" s="166"/>
      <c r="Q34" s="210"/>
      <c r="R34" s="184" t="str">
        <f t="shared" ca="1" si="0"/>
        <v/>
      </c>
      <c r="S34" s="217" t="str">
        <f t="shared" ca="1" si="1"/>
        <v/>
      </c>
      <c r="T34" s="218" t="str">
        <f t="shared" ca="1" si="2"/>
        <v/>
      </c>
      <c r="U34" s="219" t="str">
        <f ca="1">เวลาเรียน1!G34</f>
        <v/>
      </c>
      <c r="V34" s="220" t="str">
        <f ca="1">T34&amp;ข้อมูลนักเรียน!G34</f>
        <v/>
      </c>
      <c r="W34" s="111"/>
    </row>
    <row r="35" spans="1:23" s="215" customFormat="1" ht="15.75" customHeight="1" x14ac:dyDescent="0.25">
      <c r="A35" s="111"/>
      <c r="B35" s="177">
        <f ca="1">เวลาเรียน1!B35</f>
        <v>28</v>
      </c>
      <c r="C35" s="177" t="str">
        <f ca="1">เวลาเรียน1!C35</f>
        <v/>
      </c>
      <c r="D35" s="552" t="str">
        <f ca="1">เวลาเรียน1!D35</f>
        <v/>
      </c>
      <c r="E35" s="569"/>
      <c r="F35" s="553"/>
      <c r="G35" s="216"/>
      <c r="H35" s="165"/>
      <c r="I35" s="166"/>
      <c r="J35" s="166"/>
      <c r="K35" s="166"/>
      <c r="L35" s="167"/>
      <c r="M35" s="209"/>
      <c r="N35" s="166"/>
      <c r="O35" s="166"/>
      <c r="P35" s="166"/>
      <c r="Q35" s="210"/>
      <c r="R35" s="184" t="str">
        <f t="shared" ca="1" si="0"/>
        <v/>
      </c>
      <c r="S35" s="217" t="str">
        <f t="shared" ca="1" si="1"/>
        <v/>
      </c>
      <c r="T35" s="218" t="str">
        <f t="shared" ca="1" si="2"/>
        <v/>
      </c>
      <c r="U35" s="219" t="str">
        <f ca="1">เวลาเรียน1!G35</f>
        <v/>
      </c>
      <c r="V35" s="220" t="str">
        <f ca="1">T35&amp;ข้อมูลนักเรียน!G35</f>
        <v/>
      </c>
      <c r="W35" s="111"/>
    </row>
    <row r="36" spans="1:23" s="215" customFormat="1" ht="15.75" customHeight="1" x14ac:dyDescent="0.25">
      <c r="A36" s="111"/>
      <c r="B36" s="177">
        <f ca="1">เวลาเรียน1!B36</f>
        <v>29</v>
      </c>
      <c r="C36" s="177" t="str">
        <f ca="1">เวลาเรียน1!C36</f>
        <v/>
      </c>
      <c r="D36" s="552" t="str">
        <f ca="1">เวลาเรียน1!D36</f>
        <v/>
      </c>
      <c r="E36" s="569"/>
      <c r="F36" s="553"/>
      <c r="G36" s="216"/>
      <c r="H36" s="165"/>
      <c r="I36" s="166"/>
      <c r="J36" s="166"/>
      <c r="K36" s="166"/>
      <c r="L36" s="167"/>
      <c r="M36" s="209"/>
      <c r="N36" s="166"/>
      <c r="O36" s="166"/>
      <c r="P36" s="166"/>
      <c r="Q36" s="210"/>
      <c r="R36" s="184" t="str">
        <f t="shared" ca="1" si="0"/>
        <v/>
      </c>
      <c r="S36" s="217" t="str">
        <f t="shared" ca="1" si="1"/>
        <v/>
      </c>
      <c r="T36" s="218" t="str">
        <f t="shared" ca="1" si="2"/>
        <v/>
      </c>
      <c r="U36" s="219" t="str">
        <f ca="1">เวลาเรียน1!G36</f>
        <v/>
      </c>
      <c r="V36" s="220" t="str">
        <f ca="1">T36&amp;ข้อมูลนักเรียน!G36</f>
        <v/>
      </c>
      <c r="W36" s="111"/>
    </row>
    <row r="37" spans="1:23" s="215" customFormat="1" ht="15.75" customHeight="1" x14ac:dyDescent="0.25">
      <c r="A37" s="111"/>
      <c r="B37" s="177">
        <f ca="1">เวลาเรียน1!B37</f>
        <v>30</v>
      </c>
      <c r="C37" s="177" t="str">
        <f ca="1">เวลาเรียน1!C37</f>
        <v/>
      </c>
      <c r="D37" s="552" t="str">
        <f ca="1">เวลาเรียน1!D37</f>
        <v/>
      </c>
      <c r="E37" s="569"/>
      <c r="F37" s="553"/>
      <c r="G37" s="216"/>
      <c r="H37" s="165"/>
      <c r="I37" s="166"/>
      <c r="J37" s="166"/>
      <c r="K37" s="166"/>
      <c r="L37" s="167"/>
      <c r="M37" s="209"/>
      <c r="N37" s="166"/>
      <c r="O37" s="166"/>
      <c r="P37" s="166"/>
      <c r="Q37" s="210"/>
      <c r="R37" s="184" t="str">
        <f t="shared" ca="1" si="0"/>
        <v/>
      </c>
      <c r="S37" s="217" t="str">
        <f t="shared" ca="1" si="1"/>
        <v/>
      </c>
      <c r="T37" s="218" t="str">
        <f t="shared" ca="1" si="2"/>
        <v/>
      </c>
      <c r="U37" s="219" t="str">
        <f ca="1">เวลาเรียน1!G37</f>
        <v/>
      </c>
      <c r="V37" s="220" t="str">
        <f ca="1">T37&amp;ข้อมูลนักเรียน!G37</f>
        <v/>
      </c>
      <c r="W37" s="111"/>
    </row>
    <row r="38" spans="1:23" s="215" customFormat="1" ht="15.75" customHeight="1" x14ac:dyDescent="0.25">
      <c r="A38" s="111"/>
      <c r="B38" s="177">
        <f ca="1">เวลาเรียน1!B38</f>
        <v>31</v>
      </c>
      <c r="C38" s="177" t="str">
        <f ca="1">เวลาเรียน1!C38</f>
        <v/>
      </c>
      <c r="D38" s="552" t="str">
        <f ca="1">เวลาเรียน1!D38</f>
        <v/>
      </c>
      <c r="E38" s="569"/>
      <c r="F38" s="553"/>
      <c r="G38" s="216"/>
      <c r="H38" s="165"/>
      <c r="I38" s="166"/>
      <c r="J38" s="166"/>
      <c r="K38" s="166"/>
      <c r="L38" s="167"/>
      <c r="M38" s="209"/>
      <c r="N38" s="166"/>
      <c r="O38" s="166"/>
      <c r="P38" s="166"/>
      <c r="Q38" s="210"/>
      <c r="R38" s="184" t="str">
        <f t="shared" ca="1" si="0"/>
        <v/>
      </c>
      <c r="S38" s="217" t="str">
        <f t="shared" ca="1" si="1"/>
        <v/>
      </c>
      <c r="T38" s="218" t="str">
        <f t="shared" ca="1" si="2"/>
        <v/>
      </c>
      <c r="U38" s="219" t="str">
        <f ca="1">เวลาเรียน1!G38</f>
        <v/>
      </c>
      <c r="V38" s="220" t="str">
        <f ca="1">T38&amp;ข้อมูลนักเรียน!G38</f>
        <v/>
      </c>
      <c r="W38" s="111"/>
    </row>
    <row r="39" spans="1:23" s="215" customFormat="1" ht="15.75" customHeight="1" x14ac:dyDescent="0.25">
      <c r="A39" s="111"/>
      <c r="B39" s="177">
        <f ca="1">เวลาเรียน1!B39</f>
        <v>32</v>
      </c>
      <c r="C39" s="177" t="str">
        <f ca="1">เวลาเรียน1!C39</f>
        <v/>
      </c>
      <c r="D39" s="552" t="str">
        <f ca="1">เวลาเรียน1!D39</f>
        <v/>
      </c>
      <c r="E39" s="569"/>
      <c r="F39" s="553"/>
      <c r="G39" s="216"/>
      <c r="H39" s="165"/>
      <c r="I39" s="166"/>
      <c r="J39" s="166"/>
      <c r="K39" s="166"/>
      <c r="L39" s="167"/>
      <c r="M39" s="209"/>
      <c r="N39" s="166"/>
      <c r="O39" s="166"/>
      <c r="P39" s="166"/>
      <c r="Q39" s="210"/>
      <c r="R39" s="184" t="str">
        <f t="shared" ca="1" si="0"/>
        <v/>
      </c>
      <c r="S39" s="217" t="str">
        <f t="shared" ca="1" si="1"/>
        <v/>
      </c>
      <c r="T39" s="218" t="str">
        <f t="shared" ca="1" si="2"/>
        <v/>
      </c>
      <c r="U39" s="219" t="str">
        <f ca="1">เวลาเรียน1!G39</f>
        <v/>
      </c>
      <c r="V39" s="220" t="str">
        <f ca="1">T39&amp;ข้อมูลนักเรียน!G39</f>
        <v/>
      </c>
      <c r="W39" s="111"/>
    </row>
    <row r="40" spans="1:23" s="215" customFormat="1" ht="15.75" customHeight="1" x14ac:dyDescent="0.25">
      <c r="A40" s="111"/>
      <c r="B40" s="177">
        <f ca="1">เวลาเรียน1!B40</f>
        <v>33</v>
      </c>
      <c r="C40" s="177" t="str">
        <f ca="1">เวลาเรียน1!C40</f>
        <v/>
      </c>
      <c r="D40" s="552" t="str">
        <f ca="1">เวลาเรียน1!D40</f>
        <v/>
      </c>
      <c r="E40" s="569"/>
      <c r="F40" s="553"/>
      <c r="G40" s="216"/>
      <c r="H40" s="165"/>
      <c r="I40" s="166"/>
      <c r="J40" s="166"/>
      <c r="K40" s="166"/>
      <c r="L40" s="167"/>
      <c r="M40" s="209"/>
      <c r="N40" s="166"/>
      <c r="O40" s="166"/>
      <c r="P40" s="166"/>
      <c r="Q40" s="210"/>
      <c r="R40" s="184" t="str">
        <f t="shared" ca="1" si="0"/>
        <v/>
      </c>
      <c r="S40" s="217" t="str">
        <f t="shared" ca="1" si="1"/>
        <v/>
      </c>
      <c r="T40" s="218" t="str">
        <f t="shared" ca="1" si="2"/>
        <v/>
      </c>
      <c r="U40" s="219" t="str">
        <f ca="1">เวลาเรียน1!G40</f>
        <v/>
      </c>
      <c r="V40" s="220" t="str">
        <f ca="1">T40&amp;ข้อมูลนักเรียน!G40</f>
        <v/>
      </c>
      <c r="W40" s="111"/>
    </row>
    <row r="41" spans="1:23" s="215" customFormat="1" ht="15.75" customHeight="1" x14ac:dyDescent="0.25">
      <c r="A41" s="111"/>
      <c r="B41" s="177">
        <f ca="1">เวลาเรียน1!B41</f>
        <v>34</v>
      </c>
      <c r="C41" s="177" t="str">
        <f ca="1">เวลาเรียน1!C41</f>
        <v/>
      </c>
      <c r="D41" s="552" t="str">
        <f ca="1">เวลาเรียน1!D41</f>
        <v/>
      </c>
      <c r="E41" s="569"/>
      <c r="F41" s="553"/>
      <c r="G41" s="216"/>
      <c r="H41" s="165"/>
      <c r="I41" s="166"/>
      <c r="J41" s="166"/>
      <c r="K41" s="166"/>
      <c r="L41" s="167"/>
      <c r="M41" s="209"/>
      <c r="N41" s="166"/>
      <c r="O41" s="166"/>
      <c r="P41" s="166"/>
      <c r="Q41" s="210"/>
      <c r="R41" s="184" t="str">
        <f t="shared" ca="1" si="0"/>
        <v/>
      </c>
      <c r="S41" s="217" t="str">
        <f t="shared" ca="1" si="1"/>
        <v/>
      </c>
      <c r="T41" s="218" t="str">
        <f t="shared" ca="1" si="2"/>
        <v/>
      </c>
      <c r="U41" s="219" t="str">
        <f ca="1">เวลาเรียน1!G41</f>
        <v/>
      </c>
      <c r="V41" s="220" t="str">
        <f ca="1">T41&amp;ข้อมูลนักเรียน!G41</f>
        <v/>
      </c>
      <c r="W41" s="111"/>
    </row>
    <row r="42" spans="1:23" s="215" customFormat="1" ht="15.75" customHeight="1" x14ac:dyDescent="0.25">
      <c r="A42" s="111"/>
      <c r="B42" s="177">
        <f ca="1">เวลาเรียน1!B42</f>
        <v>35</v>
      </c>
      <c r="C42" s="177" t="str">
        <f ca="1">เวลาเรียน1!C42</f>
        <v/>
      </c>
      <c r="D42" s="552" t="str">
        <f ca="1">เวลาเรียน1!D42</f>
        <v/>
      </c>
      <c r="E42" s="569"/>
      <c r="F42" s="553"/>
      <c r="G42" s="216"/>
      <c r="H42" s="165"/>
      <c r="I42" s="166"/>
      <c r="J42" s="166"/>
      <c r="K42" s="166"/>
      <c r="L42" s="167"/>
      <c r="M42" s="209"/>
      <c r="N42" s="166"/>
      <c r="O42" s="166"/>
      <c r="P42" s="166"/>
      <c r="Q42" s="210"/>
      <c r="R42" s="184" t="str">
        <f t="shared" ca="1" si="0"/>
        <v/>
      </c>
      <c r="S42" s="217" t="str">
        <f t="shared" ca="1" si="1"/>
        <v/>
      </c>
      <c r="T42" s="218" t="str">
        <f t="shared" ca="1" si="2"/>
        <v/>
      </c>
      <c r="U42" s="219" t="str">
        <f ca="1">เวลาเรียน1!G42</f>
        <v/>
      </c>
      <c r="V42" s="220" t="str">
        <f ca="1">T42&amp;ข้อมูลนักเรียน!G42</f>
        <v/>
      </c>
      <c r="W42" s="111"/>
    </row>
    <row r="43" spans="1:23" s="215" customFormat="1" ht="15.75" customHeight="1" x14ac:dyDescent="0.25">
      <c r="A43" s="111"/>
      <c r="B43" s="177">
        <f ca="1">เวลาเรียน1!B43</f>
        <v>36</v>
      </c>
      <c r="C43" s="177" t="str">
        <f ca="1">เวลาเรียน1!C43</f>
        <v/>
      </c>
      <c r="D43" s="552" t="str">
        <f ca="1">เวลาเรียน1!D43</f>
        <v/>
      </c>
      <c r="E43" s="569"/>
      <c r="F43" s="553"/>
      <c r="G43" s="216"/>
      <c r="H43" s="165"/>
      <c r="I43" s="166"/>
      <c r="J43" s="166"/>
      <c r="K43" s="166"/>
      <c r="L43" s="167"/>
      <c r="M43" s="209"/>
      <c r="N43" s="166"/>
      <c r="O43" s="166"/>
      <c r="P43" s="166"/>
      <c r="Q43" s="210"/>
      <c r="R43" s="184" t="str">
        <f t="shared" ca="1" si="0"/>
        <v/>
      </c>
      <c r="S43" s="217" t="str">
        <f t="shared" ca="1" si="1"/>
        <v/>
      </c>
      <c r="T43" s="218" t="str">
        <f t="shared" ca="1" si="2"/>
        <v/>
      </c>
      <c r="U43" s="219" t="str">
        <f ca="1">เวลาเรียน1!G43</f>
        <v/>
      </c>
      <c r="V43" s="220" t="str">
        <f ca="1">T43&amp;ข้อมูลนักเรียน!G43</f>
        <v/>
      </c>
      <c r="W43" s="111"/>
    </row>
    <row r="44" spans="1:23" s="215" customFormat="1" ht="15.75" customHeight="1" x14ac:dyDescent="0.25">
      <c r="A44" s="111"/>
      <c r="B44" s="177">
        <f ca="1">เวลาเรียน1!B44</f>
        <v>37</v>
      </c>
      <c r="C44" s="177" t="str">
        <f ca="1">เวลาเรียน1!C44</f>
        <v/>
      </c>
      <c r="D44" s="552" t="str">
        <f ca="1">เวลาเรียน1!D44</f>
        <v/>
      </c>
      <c r="E44" s="569"/>
      <c r="F44" s="553"/>
      <c r="G44" s="216"/>
      <c r="H44" s="165"/>
      <c r="I44" s="166"/>
      <c r="J44" s="166"/>
      <c r="K44" s="166"/>
      <c r="L44" s="167"/>
      <c r="M44" s="209"/>
      <c r="N44" s="166"/>
      <c r="O44" s="166"/>
      <c r="P44" s="166"/>
      <c r="Q44" s="210"/>
      <c r="R44" s="184" t="str">
        <f t="shared" ca="1" si="0"/>
        <v/>
      </c>
      <c r="S44" s="217" t="str">
        <f t="shared" ca="1" si="1"/>
        <v/>
      </c>
      <c r="T44" s="218" t="str">
        <f t="shared" ca="1" si="2"/>
        <v/>
      </c>
      <c r="U44" s="219" t="str">
        <f ca="1">เวลาเรียน1!G44</f>
        <v/>
      </c>
      <c r="V44" s="220" t="str">
        <f ca="1">T44&amp;ข้อมูลนักเรียน!G44</f>
        <v/>
      </c>
      <c r="W44" s="111"/>
    </row>
    <row r="45" spans="1:23" s="215" customFormat="1" ht="15.75" customHeight="1" x14ac:dyDescent="0.25">
      <c r="A45" s="111"/>
      <c r="B45" s="177">
        <f ca="1">เวลาเรียน1!B45</f>
        <v>38</v>
      </c>
      <c r="C45" s="177" t="str">
        <f ca="1">เวลาเรียน1!C45</f>
        <v/>
      </c>
      <c r="D45" s="552" t="str">
        <f ca="1">เวลาเรียน1!D45</f>
        <v/>
      </c>
      <c r="E45" s="569"/>
      <c r="F45" s="553"/>
      <c r="G45" s="216"/>
      <c r="H45" s="165"/>
      <c r="I45" s="166"/>
      <c r="J45" s="166"/>
      <c r="K45" s="166"/>
      <c r="L45" s="167"/>
      <c r="M45" s="209"/>
      <c r="N45" s="166"/>
      <c r="O45" s="166"/>
      <c r="P45" s="166"/>
      <c r="Q45" s="210"/>
      <c r="R45" s="184" t="str">
        <f t="shared" ca="1" si="0"/>
        <v/>
      </c>
      <c r="S45" s="217" t="str">
        <f t="shared" ca="1" si="1"/>
        <v/>
      </c>
      <c r="T45" s="218" t="str">
        <f t="shared" ca="1" si="2"/>
        <v/>
      </c>
      <c r="U45" s="219" t="str">
        <f ca="1">เวลาเรียน1!G45</f>
        <v/>
      </c>
      <c r="V45" s="220" t="str">
        <f ca="1">T45&amp;ข้อมูลนักเรียน!G45</f>
        <v/>
      </c>
      <c r="W45" s="111"/>
    </row>
    <row r="46" spans="1:23" s="215" customFormat="1" ht="15.75" customHeight="1" x14ac:dyDescent="0.25">
      <c r="A46" s="111"/>
      <c r="B46" s="177">
        <f ca="1">เวลาเรียน1!B46</f>
        <v>39</v>
      </c>
      <c r="C46" s="177" t="str">
        <f ca="1">เวลาเรียน1!C46</f>
        <v/>
      </c>
      <c r="D46" s="552" t="str">
        <f ca="1">เวลาเรียน1!D46</f>
        <v/>
      </c>
      <c r="E46" s="569"/>
      <c r="F46" s="553"/>
      <c r="G46" s="216"/>
      <c r="H46" s="165"/>
      <c r="I46" s="166"/>
      <c r="J46" s="166"/>
      <c r="K46" s="166"/>
      <c r="L46" s="167"/>
      <c r="M46" s="209"/>
      <c r="N46" s="166"/>
      <c r="O46" s="166"/>
      <c r="P46" s="166"/>
      <c r="Q46" s="210"/>
      <c r="R46" s="184" t="str">
        <f t="shared" ca="1" si="0"/>
        <v/>
      </c>
      <c r="S46" s="217" t="str">
        <f t="shared" ca="1" si="1"/>
        <v/>
      </c>
      <c r="T46" s="218" t="str">
        <f t="shared" ca="1" si="2"/>
        <v/>
      </c>
      <c r="U46" s="219" t="str">
        <f ca="1">เวลาเรียน1!G46</f>
        <v/>
      </c>
      <c r="V46" s="220" t="str">
        <f ca="1">T46&amp;ข้อมูลนักเรียน!G46</f>
        <v/>
      </c>
      <c r="W46" s="111"/>
    </row>
    <row r="47" spans="1:23" s="215" customFormat="1" ht="15.75" customHeight="1" x14ac:dyDescent="0.25">
      <c r="A47" s="111"/>
      <c r="B47" s="177">
        <f ca="1">เวลาเรียน1!B47</f>
        <v>40</v>
      </c>
      <c r="C47" s="177" t="str">
        <f ca="1">เวลาเรียน1!C47</f>
        <v/>
      </c>
      <c r="D47" s="552" t="str">
        <f ca="1">เวลาเรียน1!D47</f>
        <v/>
      </c>
      <c r="E47" s="569"/>
      <c r="F47" s="553"/>
      <c r="G47" s="216"/>
      <c r="H47" s="165"/>
      <c r="I47" s="166"/>
      <c r="J47" s="166"/>
      <c r="K47" s="166"/>
      <c r="L47" s="167"/>
      <c r="M47" s="209"/>
      <c r="N47" s="166"/>
      <c r="O47" s="166"/>
      <c r="P47" s="166"/>
      <c r="Q47" s="210"/>
      <c r="R47" s="184" t="str">
        <f t="shared" ca="1" si="0"/>
        <v/>
      </c>
      <c r="S47" s="217" t="str">
        <f t="shared" ca="1" si="1"/>
        <v/>
      </c>
      <c r="T47" s="218" t="str">
        <f t="shared" ca="1" si="2"/>
        <v/>
      </c>
      <c r="U47" s="219" t="str">
        <f ca="1">เวลาเรียน1!G47</f>
        <v/>
      </c>
      <c r="V47" s="220" t="str">
        <f ca="1">T47&amp;ข้อมูลนักเรียน!G47</f>
        <v/>
      </c>
      <c r="W47" s="111"/>
    </row>
    <row r="48" spans="1:23" s="215" customFormat="1" ht="15.75" customHeight="1" x14ac:dyDescent="0.25">
      <c r="A48" s="111"/>
      <c r="B48" s="177">
        <f ca="1">เวลาเรียน1!B48</f>
        <v>41</v>
      </c>
      <c r="C48" s="177" t="str">
        <f ca="1">เวลาเรียน1!C48</f>
        <v/>
      </c>
      <c r="D48" s="552" t="str">
        <f ca="1">เวลาเรียน1!D48</f>
        <v/>
      </c>
      <c r="E48" s="569"/>
      <c r="F48" s="553"/>
      <c r="G48" s="216"/>
      <c r="H48" s="165"/>
      <c r="I48" s="166"/>
      <c r="J48" s="166"/>
      <c r="K48" s="166"/>
      <c r="L48" s="167"/>
      <c r="M48" s="209"/>
      <c r="N48" s="166"/>
      <c r="O48" s="166"/>
      <c r="P48" s="166"/>
      <c r="Q48" s="210"/>
      <c r="R48" s="184" t="str">
        <f t="shared" ca="1" si="0"/>
        <v/>
      </c>
      <c r="S48" s="217" t="str">
        <f t="shared" ca="1" si="1"/>
        <v/>
      </c>
      <c r="T48" s="218" t="str">
        <f t="shared" ca="1" si="2"/>
        <v/>
      </c>
      <c r="U48" s="219" t="str">
        <f ca="1">เวลาเรียน1!G48</f>
        <v/>
      </c>
      <c r="V48" s="220" t="str">
        <f ca="1">T48&amp;ข้อมูลนักเรียน!G48</f>
        <v/>
      </c>
      <c r="W48" s="111"/>
    </row>
    <row r="49" spans="1:23" s="215" customFormat="1" ht="15.75" customHeight="1" x14ac:dyDescent="0.25">
      <c r="A49" s="111"/>
      <c r="B49" s="177">
        <f ca="1">เวลาเรียน1!B49</f>
        <v>42</v>
      </c>
      <c r="C49" s="177" t="str">
        <f ca="1">เวลาเรียน1!C49</f>
        <v/>
      </c>
      <c r="D49" s="552" t="str">
        <f ca="1">เวลาเรียน1!D49</f>
        <v/>
      </c>
      <c r="E49" s="569"/>
      <c r="F49" s="553"/>
      <c r="G49" s="216"/>
      <c r="H49" s="165"/>
      <c r="I49" s="166"/>
      <c r="J49" s="166"/>
      <c r="K49" s="166"/>
      <c r="L49" s="167"/>
      <c r="M49" s="209"/>
      <c r="N49" s="166"/>
      <c r="O49" s="166"/>
      <c r="P49" s="166"/>
      <c r="Q49" s="210"/>
      <c r="R49" s="184" t="str">
        <f t="shared" ca="1" si="0"/>
        <v/>
      </c>
      <c r="S49" s="217" t="str">
        <f t="shared" ca="1" si="1"/>
        <v/>
      </c>
      <c r="T49" s="218" t="str">
        <f t="shared" ca="1" si="2"/>
        <v/>
      </c>
      <c r="U49" s="219" t="str">
        <f ca="1">เวลาเรียน1!G49</f>
        <v/>
      </c>
      <c r="V49" s="220" t="str">
        <f ca="1">T49&amp;ข้อมูลนักเรียน!G49</f>
        <v/>
      </c>
      <c r="W49" s="111"/>
    </row>
    <row r="50" spans="1:23" s="215" customFormat="1" ht="15.75" customHeight="1" x14ac:dyDescent="0.25">
      <c r="A50" s="111"/>
      <c r="B50" s="177">
        <f ca="1">เวลาเรียน1!B50</f>
        <v>43</v>
      </c>
      <c r="C50" s="177" t="str">
        <f ca="1">เวลาเรียน1!C50</f>
        <v/>
      </c>
      <c r="D50" s="552" t="str">
        <f ca="1">เวลาเรียน1!D50</f>
        <v/>
      </c>
      <c r="E50" s="569"/>
      <c r="F50" s="553"/>
      <c r="G50" s="216"/>
      <c r="H50" s="165"/>
      <c r="I50" s="166"/>
      <c r="J50" s="166"/>
      <c r="K50" s="166"/>
      <c r="L50" s="167"/>
      <c r="M50" s="209"/>
      <c r="N50" s="166"/>
      <c r="O50" s="166"/>
      <c r="P50" s="166"/>
      <c r="Q50" s="210"/>
      <c r="R50" s="184" t="str">
        <f t="shared" ca="1" si="0"/>
        <v/>
      </c>
      <c r="S50" s="217" t="str">
        <f t="shared" ca="1" si="1"/>
        <v/>
      </c>
      <c r="T50" s="218" t="str">
        <f t="shared" ca="1" si="2"/>
        <v/>
      </c>
      <c r="U50" s="219" t="str">
        <f ca="1">เวลาเรียน1!G50</f>
        <v/>
      </c>
      <c r="V50" s="220" t="str">
        <f ca="1">T50&amp;ข้อมูลนักเรียน!G50</f>
        <v/>
      </c>
      <c r="W50" s="111"/>
    </row>
    <row r="51" spans="1:23" s="215" customFormat="1" ht="15.75" customHeight="1" x14ac:dyDescent="0.25">
      <c r="A51" s="111"/>
      <c r="B51" s="177">
        <f ca="1">เวลาเรียน1!B51</f>
        <v>44</v>
      </c>
      <c r="C51" s="177" t="str">
        <f ca="1">เวลาเรียน1!C51</f>
        <v/>
      </c>
      <c r="D51" s="552" t="str">
        <f ca="1">เวลาเรียน1!D51</f>
        <v/>
      </c>
      <c r="E51" s="569"/>
      <c r="F51" s="553"/>
      <c r="G51" s="216"/>
      <c r="H51" s="165"/>
      <c r="I51" s="166"/>
      <c r="J51" s="166"/>
      <c r="K51" s="166"/>
      <c r="L51" s="167"/>
      <c r="M51" s="209"/>
      <c r="N51" s="166"/>
      <c r="O51" s="166"/>
      <c r="P51" s="166"/>
      <c r="Q51" s="210"/>
      <c r="R51" s="184" t="str">
        <f t="shared" ca="1" si="0"/>
        <v/>
      </c>
      <c r="S51" s="217" t="str">
        <f t="shared" ca="1" si="1"/>
        <v/>
      </c>
      <c r="T51" s="218" t="str">
        <f t="shared" ca="1" si="2"/>
        <v/>
      </c>
      <c r="U51" s="219" t="str">
        <f ca="1">เวลาเรียน1!G51</f>
        <v/>
      </c>
      <c r="V51" s="220" t="str">
        <f ca="1">T51&amp;ข้อมูลนักเรียน!G51</f>
        <v/>
      </c>
      <c r="W51" s="111"/>
    </row>
    <row r="52" spans="1:23" s="215" customFormat="1" ht="15.75" customHeight="1" x14ac:dyDescent="0.25">
      <c r="A52" s="111"/>
      <c r="B52" s="187">
        <f ca="1">เวลาเรียน1!B52</f>
        <v>45</v>
      </c>
      <c r="C52" s="187" t="str">
        <f ca="1">เวลาเรียน1!C52</f>
        <v/>
      </c>
      <c r="D52" s="558" t="str">
        <f ca="1">เวลาเรียน1!D52</f>
        <v/>
      </c>
      <c r="E52" s="570"/>
      <c r="F52" s="559"/>
      <c r="G52" s="221"/>
      <c r="H52" s="165"/>
      <c r="I52" s="166"/>
      <c r="J52" s="166"/>
      <c r="K52" s="166"/>
      <c r="L52" s="167"/>
      <c r="M52" s="209"/>
      <c r="N52" s="166"/>
      <c r="O52" s="166"/>
      <c r="P52" s="166"/>
      <c r="Q52" s="210"/>
      <c r="R52" s="222" t="str">
        <f t="shared" ca="1" si="0"/>
        <v/>
      </c>
      <c r="S52" s="223" t="str">
        <f t="shared" ca="1" si="1"/>
        <v/>
      </c>
      <c r="T52" s="224" t="str">
        <f t="shared" ca="1" si="2"/>
        <v/>
      </c>
      <c r="U52" s="163" t="str">
        <f ca="1">เวลาเรียน1!G52</f>
        <v/>
      </c>
      <c r="V52" s="220" t="str">
        <f ca="1">T52&amp;ข้อมูลนักเรียน!G52</f>
        <v/>
      </c>
      <c r="W52" s="111"/>
    </row>
    <row r="53" spans="1:23" x14ac:dyDescent="0.3">
      <c r="A53" s="1"/>
      <c r="B53" s="150"/>
      <c r="C53" s="150"/>
      <c r="D53" s="150"/>
      <c r="E53" s="150"/>
      <c r="F53" s="150"/>
      <c r="G53" s="150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4.25" hidden="1" customHeight="1" x14ac:dyDescent="0.3"/>
    <row r="55" spans="1:23" ht="14.25" hidden="1" customHeight="1" x14ac:dyDescent="0.3"/>
    <row r="56" spans="1:23" ht="14.25" hidden="1" customHeight="1" x14ac:dyDescent="0.3"/>
    <row r="57" spans="1:23" ht="14.25" hidden="1" customHeight="1" x14ac:dyDescent="0.3"/>
    <row r="58" spans="1:23" ht="14.25" hidden="1" customHeight="1" x14ac:dyDescent="0.3"/>
    <row r="59" spans="1:23" ht="14.25" hidden="1" customHeight="1" x14ac:dyDescent="0.3"/>
    <row r="60" spans="1:23" ht="14.25" hidden="1" customHeight="1" x14ac:dyDescent="0.3"/>
    <row r="61" spans="1:23" ht="14.25" hidden="1" customHeight="1" x14ac:dyDescent="0.3"/>
    <row r="62" spans="1:23" ht="14.25" hidden="1" customHeight="1" x14ac:dyDescent="0.3"/>
    <row r="63" spans="1:23" ht="14.25" hidden="1" customHeight="1" x14ac:dyDescent="0.3"/>
  </sheetData>
  <sheetProtection password="EFA5" sheet="1" scenarios="1" formatCells="0" formatColumns="0" formatRows="0"/>
  <mergeCells count="55">
    <mergeCell ref="V3:V7"/>
    <mergeCell ref="D50:F50"/>
    <mergeCell ref="D51:F51"/>
    <mergeCell ref="D52:F52"/>
    <mergeCell ref="D3:F7"/>
    <mergeCell ref="D44:F44"/>
    <mergeCell ref="D45:F45"/>
    <mergeCell ref="D46:F46"/>
    <mergeCell ref="D47:F47"/>
    <mergeCell ref="D48:F48"/>
    <mergeCell ref="D49:F49"/>
    <mergeCell ref="D38:F38"/>
    <mergeCell ref="D39:F39"/>
    <mergeCell ref="D40:F40"/>
    <mergeCell ref="D41:F41"/>
    <mergeCell ref="D42:F42"/>
    <mergeCell ref="D43:F43"/>
    <mergeCell ref="D37:F37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25:F25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13:F13"/>
    <mergeCell ref="C3:C7"/>
    <mergeCell ref="B3:B7"/>
    <mergeCell ref="U3:U7"/>
    <mergeCell ref="R4:R5"/>
    <mergeCell ref="S4:S5"/>
    <mergeCell ref="D8:F8"/>
    <mergeCell ref="D9:F9"/>
    <mergeCell ref="D10:F10"/>
    <mergeCell ref="D11:F11"/>
    <mergeCell ref="D12:F12"/>
    <mergeCell ref="H4:Q4"/>
    <mergeCell ref="T4:T7"/>
    <mergeCell ref="H3:T3"/>
  </mergeCells>
  <conditionalFormatting sqref="T8:T52">
    <cfRule type="containsText" dxfId="38" priority="27" operator="containsText" text="ไม่ผ่าน">
      <formula>NOT(ISERROR(SEARCH("ไม่ผ่าน",T8)))</formula>
    </cfRule>
  </conditionalFormatting>
  <conditionalFormatting sqref="U8:U52">
    <cfRule type="cellIs" dxfId="37" priority="22" operator="notEqual">
      <formula>""""""</formula>
    </cfRule>
  </conditionalFormatting>
  <conditionalFormatting sqref="V8:V52">
    <cfRule type="cellIs" dxfId="36" priority="21" operator="notEqual">
      <formula>""""""</formula>
    </cfRule>
  </conditionalFormatting>
  <conditionalFormatting sqref="H8:H52">
    <cfRule type="cellIs" dxfId="35" priority="20" operator="lessThan">
      <formula>$H$7/2</formula>
    </cfRule>
    <cfRule type="cellIs" dxfId="34" priority="10" operator="lessThan">
      <formula>$H$7/2</formula>
    </cfRule>
  </conditionalFormatting>
  <conditionalFormatting sqref="I8:I52">
    <cfRule type="cellIs" dxfId="33" priority="19" operator="lessThan">
      <formula>$I$7/2</formula>
    </cfRule>
    <cfRule type="cellIs" dxfId="32" priority="9" operator="lessThan">
      <formula>$I$7/2</formula>
    </cfRule>
  </conditionalFormatting>
  <conditionalFormatting sqref="J8:J52">
    <cfRule type="cellIs" dxfId="31" priority="18" operator="lessThan">
      <formula>$J$7/2</formula>
    </cfRule>
    <cfRule type="cellIs" dxfId="30" priority="8" operator="lessThan">
      <formula>$J$7/2</formula>
    </cfRule>
  </conditionalFormatting>
  <conditionalFormatting sqref="K8:K52">
    <cfRule type="cellIs" dxfId="29" priority="17" operator="lessThan">
      <formula>$K$7/2</formula>
    </cfRule>
    <cfRule type="cellIs" dxfId="28" priority="7" operator="lessThan">
      <formula>$K$7/2</formula>
    </cfRule>
  </conditionalFormatting>
  <conditionalFormatting sqref="L8:L52">
    <cfRule type="cellIs" dxfId="27" priority="16" operator="lessThan">
      <formula>$L$7/2</formula>
    </cfRule>
    <cfRule type="cellIs" dxfId="26" priority="6" operator="lessThan">
      <formula>$L$7/2</formula>
    </cfRule>
  </conditionalFormatting>
  <conditionalFormatting sqref="M8:M52">
    <cfRule type="cellIs" dxfId="25" priority="15" operator="lessThan">
      <formula>$M$7/2</formula>
    </cfRule>
    <cfRule type="cellIs" dxfId="24" priority="5" operator="lessThan">
      <formula>$M$7/2</formula>
    </cfRule>
  </conditionalFormatting>
  <conditionalFormatting sqref="N8:N52">
    <cfRule type="cellIs" dxfId="23" priority="14" operator="lessThan">
      <formula>$N$7/2</formula>
    </cfRule>
    <cfRule type="cellIs" dxfId="22" priority="4" operator="lessThan">
      <formula>$N$7/2</formula>
    </cfRule>
  </conditionalFormatting>
  <conditionalFormatting sqref="O8:O52">
    <cfRule type="cellIs" dxfId="21" priority="13" operator="lessThan">
      <formula>$O$7/2</formula>
    </cfRule>
    <cfRule type="cellIs" dxfId="20" priority="3" operator="lessThan">
      <formula>$O$7/2</formula>
    </cfRule>
  </conditionalFormatting>
  <conditionalFormatting sqref="P8:P52">
    <cfRule type="cellIs" dxfId="19" priority="12" operator="lessThan">
      <formula>$P$7/2</formula>
    </cfRule>
    <cfRule type="cellIs" dxfId="18" priority="2" operator="lessThan">
      <formula>$P$7/2</formula>
    </cfRule>
  </conditionalFormatting>
  <conditionalFormatting sqref="Q8:Q52">
    <cfRule type="cellIs" dxfId="17" priority="11" operator="lessThan">
      <formula>$Q$7/2</formula>
    </cfRule>
    <cfRule type="cellIs" dxfId="16" priority="1" operator="lessThan">
      <formula>$Q$7/2</formula>
    </cfRule>
  </conditionalFormatting>
  <dataValidations count="13">
    <dataValidation allowBlank="1" showInputMessage="1" showErrorMessage="1" promptTitle="เช็คเวลาเรียน" sqref="U8:U52" xr:uid="{00000000-0002-0000-0600-000000000000}"/>
    <dataValidation allowBlank="1" showInputMessage="1" showErrorMessage="1" error="คะแนนที่ได้ต้องไม่เกินค่าของคะแนนเต็ม" sqref="R8:S52" xr:uid="{00000000-0002-0000-0600-000001000000}"/>
    <dataValidation type="list" allowBlank="1" showInputMessage="1" showErrorMessage="1" promptTitle="เช็คเวลาเรียน" sqref="V53:V1048576" xr:uid="{00000000-0002-0000-0600-000002000000}">
      <formula1>เช็ค</formula1>
    </dataValidation>
    <dataValidation type="decimal" allowBlank="1" showInputMessage="1" showErrorMessage="1" errorTitle="กรุณาตรวจสอบ" error="คะแนนที่กรอกมากกว่าคะแนนเต็ม" sqref="H8:H52" xr:uid="{00000000-0002-0000-0600-000003000000}">
      <formula1>0</formula1>
      <formula2>$H$7</formula2>
    </dataValidation>
    <dataValidation type="decimal" allowBlank="1" showInputMessage="1" showErrorMessage="1" errorTitle="กรุณาตรวจสอบ" error="คะแนนที่กรอกมากกว่าคะแนนเต็ม" sqref="I8:I52" xr:uid="{00000000-0002-0000-0600-000004000000}">
      <formula1>0</formula1>
      <formula2>$I$7</formula2>
    </dataValidation>
    <dataValidation type="decimal" allowBlank="1" showInputMessage="1" showErrorMessage="1" errorTitle="กรุณาตรวจสอบ" error="คะแนนที่กรอกมากกว่าคะแนนเต็ม" sqref="J8:J52" xr:uid="{00000000-0002-0000-0600-000005000000}">
      <formula1>0</formula1>
      <formula2>$J$7</formula2>
    </dataValidation>
    <dataValidation type="decimal" allowBlank="1" showInputMessage="1" showErrorMessage="1" errorTitle="กรุณาตรวจสอบ" error="คะแนนที่กรอกมากกว่าคะแนนเต็ม" sqref="K8:K52" xr:uid="{00000000-0002-0000-0600-000006000000}">
      <formula1>0</formula1>
      <formula2>$K$7</formula2>
    </dataValidation>
    <dataValidation type="decimal" allowBlank="1" showInputMessage="1" showErrorMessage="1" errorTitle="กรุณาตรวจสอบ" error="คะแนนที่กรอกมากกว่าคะแนนเต็ม" sqref="L8:L52" xr:uid="{00000000-0002-0000-0600-000007000000}">
      <formula1>0</formula1>
      <formula2>$L$7</formula2>
    </dataValidation>
    <dataValidation type="decimal" allowBlank="1" showInputMessage="1" showErrorMessage="1" errorTitle="กรุณาตรวจสอบ" error="คะแนนที่กรอกมากกว่าคะแนนเต็ม" sqref="M8:M52" xr:uid="{00000000-0002-0000-0600-000008000000}">
      <formula1>0</formula1>
      <formula2>$M$7</formula2>
    </dataValidation>
    <dataValidation type="decimal" allowBlank="1" showInputMessage="1" showErrorMessage="1" errorTitle="กรุณาตรวจสอบ" error="คะแนนที่กรอกมากกว่าคะแนนเต็ม" sqref="N8:N52" xr:uid="{00000000-0002-0000-0600-000009000000}">
      <formula1>0</formula1>
      <formula2>$N$7</formula2>
    </dataValidation>
    <dataValidation type="decimal" allowBlank="1" showInputMessage="1" showErrorMessage="1" errorTitle="กรุณาตรวจสอบ" error="คะแนนที่กรอกมากกว่าคะแนนเต็ม" sqref="O8:O52" xr:uid="{00000000-0002-0000-0600-00000A000000}">
      <formula1>0</formula1>
      <formula2>$O$7</formula2>
    </dataValidation>
    <dataValidation type="decimal" allowBlank="1" showInputMessage="1" showErrorMessage="1" errorTitle="กรุณาตรวจสอบ" error="คะแนนที่กรอกมากกว่าคะแนนเต็ม" sqref="P8:P52" xr:uid="{00000000-0002-0000-0600-00000B000000}">
      <formula1>0</formula1>
      <formula2>$P$7</formula2>
    </dataValidation>
    <dataValidation type="decimal" allowBlank="1" showInputMessage="1" showErrorMessage="1" errorTitle="กรุณาตรวจสอบ" error="คะแนนที่กรอกมากกว่าคะแนนเต็ม" sqref="Q8:Q52" xr:uid="{00000000-0002-0000-0600-00000C000000}">
      <formula1>0</formula1>
      <formula2>$Q$7</formula2>
    </dataValidation>
  </dataValidations>
  <pageMargins left="0.4" right="0.19685039370078741" top="0.27559055118110237" bottom="0.31496062992125984" header="0.31496062992125984" footer="0.31496062992125984"/>
  <pageSetup paperSize="9" orientation="portrait" blackAndWhite="1" horizontalDpi="4294967293" verticalDpi="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/>
  <dimension ref="A1:BL59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Q22" sqref="Q22"/>
    </sheetView>
  </sheetViews>
  <sheetFormatPr defaultColWidth="0" defaultRowHeight="0" customHeight="1" zeroHeight="1" x14ac:dyDescent="0.3"/>
  <cols>
    <col min="1" max="1" width="2.69921875" style="70" customWidth="1"/>
    <col min="2" max="2" width="3.5" style="151" customWidth="1"/>
    <col min="3" max="3" width="7.5" style="151" customWidth="1"/>
    <col min="4" max="4" width="14.8984375" style="151" customWidth="1"/>
    <col min="5" max="6" width="4.09765625" style="151" customWidth="1"/>
    <col min="7" max="7" width="4.69921875" style="151" hidden="1" customWidth="1"/>
    <col min="8" max="15" width="5.59765625" style="3" customWidth="1"/>
    <col min="16" max="16" width="7.59765625" style="3" customWidth="1"/>
    <col min="17" max="17" width="4.5" style="3" customWidth="1"/>
    <col min="18" max="18" width="5.09765625" style="3" customWidth="1"/>
    <col min="19" max="19" width="6.59765625" style="3" customWidth="1"/>
    <col min="20" max="20" width="4.5" style="3" customWidth="1"/>
    <col min="21" max="21" width="5.09765625" style="3" customWidth="1"/>
    <col min="22" max="22" width="6.59765625" style="3" customWidth="1"/>
    <col min="23" max="23" width="4.5" style="3" customWidth="1"/>
    <col min="24" max="24" width="5.09765625" style="3" customWidth="1"/>
    <col min="25" max="25" width="6.59765625" style="3" customWidth="1"/>
    <col min="26" max="26" width="5.5" style="3" customWidth="1"/>
    <col min="27" max="27" width="8.09765625" style="3" hidden="1" customWidth="1"/>
    <col min="28" max="28" width="9" style="3" customWidth="1"/>
    <col min="29" max="36" width="9" style="3" hidden="1" customWidth="1"/>
    <col min="37" max="64" width="0" style="3" hidden="1" customWidth="1"/>
    <col min="65" max="16384" width="9" style="3" hidden="1"/>
  </cols>
  <sheetData>
    <row r="1" spans="1:28" ht="18" customHeight="1" x14ac:dyDescent="0.3">
      <c r="A1" s="1"/>
      <c r="B1" s="150"/>
      <c r="C1" s="150"/>
      <c r="D1" s="150"/>
      <c r="E1" s="150"/>
      <c r="F1" s="150"/>
      <c r="G1" s="15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33" customHeight="1" thickBot="1" x14ac:dyDescent="0.35">
      <c r="A2" s="1"/>
      <c r="B2" s="150"/>
      <c r="C2" s="150"/>
      <c r="D2" s="150"/>
      <c r="E2" s="150"/>
      <c r="F2" s="150"/>
      <c r="G2" s="150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6.5" customHeight="1" x14ac:dyDescent="0.3">
      <c r="A3" s="1"/>
      <c r="B3" s="537" t="s">
        <v>79</v>
      </c>
      <c r="C3" s="596" t="s">
        <v>92</v>
      </c>
      <c r="D3" s="608" t="s">
        <v>139</v>
      </c>
      <c r="E3" s="609"/>
      <c r="F3" s="610"/>
      <c r="G3" s="152"/>
      <c r="H3" s="602" t="s">
        <v>150</v>
      </c>
      <c r="I3" s="603"/>
      <c r="J3" s="603"/>
      <c r="K3" s="603"/>
      <c r="L3" s="603"/>
      <c r="M3" s="603"/>
      <c r="N3" s="603"/>
      <c r="O3" s="603"/>
      <c r="P3" s="604"/>
      <c r="Q3" s="602" t="s">
        <v>149</v>
      </c>
      <c r="R3" s="603"/>
      <c r="S3" s="603"/>
      <c r="T3" s="603"/>
      <c r="U3" s="603"/>
      <c r="V3" s="603"/>
      <c r="W3" s="603"/>
      <c r="X3" s="603"/>
      <c r="Y3" s="604"/>
      <c r="Z3" s="617" t="s">
        <v>44</v>
      </c>
      <c r="AA3" s="623" t="s">
        <v>138</v>
      </c>
      <c r="AB3" s="1"/>
    </row>
    <row r="4" spans="1:28" ht="15" customHeight="1" x14ac:dyDescent="0.3">
      <c r="A4" s="1"/>
      <c r="B4" s="538"/>
      <c r="C4" s="597"/>
      <c r="D4" s="611"/>
      <c r="E4" s="612"/>
      <c r="F4" s="613"/>
      <c r="G4" s="157"/>
      <c r="H4" s="602" t="s">
        <v>148</v>
      </c>
      <c r="I4" s="603"/>
      <c r="J4" s="603"/>
      <c r="K4" s="603"/>
      <c r="L4" s="603"/>
      <c r="M4" s="603"/>
      <c r="N4" s="603"/>
      <c r="O4" s="575" t="s">
        <v>146</v>
      </c>
      <c r="P4" s="575" t="s">
        <v>74</v>
      </c>
      <c r="Q4" s="602" t="s">
        <v>156</v>
      </c>
      <c r="R4" s="603"/>
      <c r="S4" s="603"/>
      <c r="T4" s="603"/>
      <c r="U4" s="603"/>
      <c r="V4" s="603"/>
      <c r="W4" s="603"/>
      <c r="X4" s="603"/>
      <c r="Y4" s="604"/>
      <c r="Z4" s="618"/>
      <c r="AA4" s="624" t="s">
        <v>138</v>
      </c>
      <c r="AB4" s="1"/>
    </row>
    <row r="5" spans="1:28" ht="17.25" customHeight="1" x14ac:dyDescent="0.3">
      <c r="A5" s="1"/>
      <c r="B5" s="538"/>
      <c r="C5" s="597"/>
      <c r="D5" s="611"/>
      <c r="E5" s="612"/>
      <c r="F5" s="613"/>
      <c r="G5" s="157"/>
      <c r="H5" s="621" t="s">
        <v>144</v>
      </c>
      <c r="I5" s="622"/>
      <c r="J5" s="621" t="s">
        <v>159</v>
      </c>
      <c r="K5" s="622"/>
      <c r="L5" s="354" t="s">
        <v>145</v>
      </c>
      <c r="M5" s="588" t="s">
        <v>134</v>
      </c>
      <c r="N5" s="588" t="s">
        <v>147</v>
      </c>
      <c r="O5" s="575"/>
      <c r="P5" s="575"/>
      <c r="Q5" s="620" t="s">
        <v>144</v>
      </c>
      <c r="R5" s="620"/>
      <c r="S5" s="620"/>
      <c r="T5" s="620" t="s">
        <v>157</v>
      </c>
      <c r="U5" s="620"/>
      <c r="V5" s="620"/>
      <c r="W5" s="620" t="s">
        <v>158</v>
      </c>
      <c r="X5" s="620"/>
      <c r="Y5" s="620"/>
      <c r="Z5" s="618"/>
      <c r="AA5" s="624"/>
      <c r="AB5" s="1"/>
    </row>
    <row r="6" spans="1:28" ht="18" customHeight="1" x14ac:dyDescent="0.3">
      <c r="A6" s="1"/>
      <c r="B6" s="538"/>
      <c r="C6" s="597"/>
      <c r="D6" s="611"/>
      <c r="E6" s="612"/>
      <c r="F6" s="613"/>
      <c r="G6" s="157"/>
      <c r="H6" s="351" t="s">
        <v>151</v>
      </c>
      <c r="I6" s="352" t="s">
        <v>152</v>
      </c>
      <c r="J6" s="351" t="s">
        <v>153</v>
      </c>
      <c r="K6" s="352" t="s">
        <v>154</v>
      </c>
      <c r="L6" s="353" t="s">
        <v>155</v>
      </c>
      <c r="M6" s="588"/>
      <c r="N6" s="588"/>
      <c r="O6" s="575"/>
      <c r="P6" s="575"/>
      <c r="Q6" s="353" t="s">
        <v>60</v>
      </c>
      <c r="R6" s="353" t="s">
        <v>143</v>
      </c>
      <c r="S6" s="595" t="s">
        <v>74</v>
      </c>
      <c r="T6" s="353" t="s">
        <v>60</v>
      </c>
      <c r="U6" s="353" t="s">
        <v>143</v>
      </c>
      <c r="V6" s="595" t="s">
        <v>74</v>
      </c>
      <c r="W6" s="353" t="s">
        <v>60</v>
      </c>
      <c r="X6" s="353" t="s">
        <v>143</v>
      </c>
      <c r="Y6" s="595" t="s">
        <v>74</v>
      </c>
      <c r="Z6" s="618"/>
      <c r="AA6" s="624"/>
      <c r="AB6" s="1"/>
    </row>
    <row r="7" spans="1:28" ht="15.75" customHeight="1" thickBot="1" x14ac:dyDescent="0.35">
      <c r="A7" s="1"/>
      <c r="B7" s="539"/>
      <c r="C7" s="598"/>
      <c r="D7" s="614"/>
      <c r="E7" s="615"/>
      <c r="F7" s="616"/>
      <c r="G7" s="154"/>
      <c r="H7" s="225">
        <v>5</v>
      </c>
      <c r="I7" s="226">
        <v>5</v>
      </c>
      <c r="J7" s="225">
        <v>5</v>
      </c>
      <c r="K7" s="226">
        <v>5</v>
      </c>
      <c r="L7" s="227">
        <v>5</v>
      </c>
      <c r="M7" s="374">
        <f>SUM(H7:L7)</f>
        <v>25</v>
      </c>
      <c r="N7" s="368">
        <v>100</v>
      </c>
      <c r="O7" s="576"/>
      <c r="P7" s="576"/>
      <c r="Q7" s="375">
        <f>SUM(H7:I7)</f>
        <v>10</v>
      </c>
      <c r="R7" s="375">
        <v>100</v>
      </c>
      <c r="S7" s="595"/>
      <c r="T7" s="375">
        <f>SUM(J7:K7)</f>
        <v>10</v>
      </c>
      <c r="U7" s="375">
        <v>100</v>
      </c>
      <c r="V7" s="595"/>
      <c r="W7" s="375">
        <f>SUM(L7)</f>
        <v>5</v>
      </c>
      <c r="X7" s="375">
        <v>100</v>
      </c>
      <c r="Y7" s="595"/>
      <c r="Z7" s="619"/>
      <c r="AA7" s="625"/>
      <c r="AB7" s="1"/>
    </row>
    <row r="8" spans="1:28" s="215" customFormat="1" ht="15.75" customHeight="1" x14ac:dyDescent="0.25">
      <c r="A8" s="111"/>
      <c r="B8" s="164">
        <f ca="1">เวลาเรียน1!B8</f>
        <v>1</v>
      </c>
      <c r="C8" s="164">
        <f ca="1">เวลาเรียน1!C8</f>
        <v>70628975</v>
      </c>
      <c r="D8" s="550" t="str">
        <f ca="1">เวลาเรียน1!D8</f>
        <v>สามเณรจิรายุส  มีกุณ</v>
      </c>
      <c r="E8" s="580"/>
      <c r="F8" s="551"/>
      <c r="G8" s="21"/>
      <c r="H8" s="165"/>
      <c r="I8" s="166"/>
      <c r="J8" s="166"/>
      <c r="K8" s="166"/>
      <c r="L8" s="167"/>
      <c r="M8" s="211">
        <f ca="1">IF(C8="","",SUM(H8:L8))</f>
        <v>0</v>
      </c>
      <c r="N8" s="211">
        <f ca="1">IF(C8="","",ROUND(M8/M$7*N$7,0))</f>
        <v>0</v>
      </c>
      <c r="O8" s="228">
        <f t="shared" ref="O8:O52" ca="1" si="0">IF(N8="","",IF(Z8&lt;&gt;"","-",VLOOKUP(N8,Arn,4,TRUE)))</f>
        <v>0</v>
      </c>
      <c r="P8" s="212" t="str">
        <f t="shared" ref="P8:P52" ca="1" si="1">IF(N8="","",IF(Z8&lt;&gt;"","-",VLOOKUP(N8,Arn,5,TRUE)))</f>
        <v>ไม่ผ่าน</v>
      </c>
      <c r="Q8" s="229">
        <f ca="1">IF(C8="","",SUM(H8:I8))</f>
        <v>0</v>
      </c>
      <c r="R8" s="230">
        <f ca="1">IF(Q8="","",ROUND(Q8/Q$7*R$7,0))</f>
        <v>0</v>
      </c>
      <c r="S8" s="231" t="str">
        <f t="shared" ref="S8:S52" ca="1" si="2">IF(R8="","",IF(Z8&lt;&gt;"","-",VLOOKUP(R8,Arn,5,TRUE)))</f>
        <v>ไม่ผ่าน</v>
      </c>
      <c r="T8" s="229">
        <f ca="1">IF(C8="","",SUM(J8:K8))</f>
        <v>0</v>
      </c>
      <c r="U8" s="230">
        <f ca="1">IF(T8="","",ROUND(T8/T$7*U$7,0))</f>
        <v>0</v>
      </c>
      <c r="V8" s="231" t="str">
        <f t="shared" ref="V8:V52" ca="1" si="3">IF(U8="","",IF(Z8&lt;&gt;"","-",VLOOKUP(U8,Arn,5,TRUE)))</f>
        <v>ไม่ผ่าน</v>
      </c>
      <c r="W8" s="229">
        <f ca="1">IF(C8="","",L8)</f>
        <v>0</v>
      </c>
      <c r="X8" s="230">
        <f ca="1">IF(W8="","",ROUND(W8/W$7*X$7,0))</f>
        <v>0</v>
      </c>
      <c r="Y8" s="231" t="str">
        <f t="shared" ref="Y8:Y52" ca="1" si="4">IF(X8="","",IF(Z8&lt;&gt;"","-",VLOOKUP(X8,Arn,5,TRUE)))</f>
        <v>ไม่ผ่าน</v>
      </c>
      <c r="Z8" s="232" t="str">
        <f ca="1">เวลาเรียน1!G8</f>
        <v/>
      </c>
      <c r="AA8" s="233" t="str">
        <f ca="1">P8&amp;ข้อมูลนักเรียน!G8</f>
        <v>ไม่ผ่านชาย</v>
      </c>
      <c r="AB8" s="111"/>
    </row>
    <row r="9" spans="1:28" s="215" customFormat="1" ht="15.75" customHeight="1" x14ac:dyDescent="0.25">
      <c r="A9" s="111"/>
      <c r="B9" s="177">
        <f ca="1">เวลาเรียน1!B9</f>
        <v>2</v>
      </c>
      <c r="C9" s="177">
        <f ca="1">เวลาเรียน1!C9</f>
        <v>70628996</v>
      </c>
      <c r="D9" s="552" t="str">
        <f ca="1">เวลาเรียน1!D9</f>
        <v>สามเณรจะชัย  ลิซอ</v>
      </c>
      <c r="E9" s="569"/>
      <c r="F9" s="553"/>
      <c r="G9" s="37"/>
      <c r="H9" s="165"/>
      <c r="I9" s="166"/>
      <c r="J9" s="166"/>
      <c r="K9" s="166"/>
      <c r="L9" s="167"/>
      <c r="M9" s="217">
        <f t="shared" ref="M9:M52" ca="1" si="5">IF(C9="","",SUM(H9:L9))</f>
        <v>0</v>
      </c>
      <c r="N9" s="217">
        <f t="shared" ref="N9:N52" ca="1" si="6">IF(C9="","",ROUND(M9/M$7*N$7,0))</f>
        <v>0</v>
      </c>
      <c r="O9" s="234">
        <f t="shared" ca="1" si="0"/>
        <v>0</v>
      </c>
      <c r="P9" s="218" t="str">
        <f t="shared" ca="1" si="1"/>
        <v>ไม่ผ่าน</v>
      </c>
      <c r="Q9" s="235">
        <f t="shared" ref="Q9:Q52" ca="1" si="7">IF(C9="","",SUM(H9:I9))</f>
        <v>0</v>
      </c>
      <c r="R9" s="236">
        <f t="shared" ref="R9:R52" ca="1" si="8">IF(Q9="","",ROUND(Q9/Q$7*R$7,0))</f>
        <v>0</v>
      </c>
      <c r="S9" s="237" t="str">
        <f t="shared" ca="1" si="2"/>
        <v>ไม่ผ่าน</v>
      </c>
      <c r="T9" s="229">
        <f t="shared" ref="T9:T52" ca="1" si="9">IF(C9="","",SUM(J9:K9))</f>
        <v>0</v>
      </c>
      <c r="U9" s="236">
        <f t="shared" ref="U9:U52" ca="1" si="10">IF(T9="","",ROUND(T9/T$7*U$7,0))</f>
        <v>0</v>
      </c>
      <c r="V9" s="237" t="str">
        <f t="shared" ca="1" si="3"/>
        <v>ไม่ผ่าน</v>
      </c>
      <c r="W9" s="235">
        <f t="shared" ref="W9:W52" ca="1" si="11">IF(C9="","",L9)</f>
        <v>0</v>
      </c>
      <c r="X9" s="236">
        <f t="shared" ref="X9:X52" ca="1" si="12">IF(W9="","",ROUND(W9/W$7*X$7,0))</f>
        <v>0</v>
      </c>
      <c r="Y9" s="237" t="str">
        <f t="shared" ca="1" si="4"/>
        <v>ไม่ผ่าน</v>
      </c>
      <c r="Z9" s="238" t="str">
        <f ca="1">เวลาเรียน1!G9</f>
        <v/>
      </c>
      <c r="AA9" s="239" t="str">
        <f ca="1">P9&amp;ข้อมูลนักเรียน!G9</f>
        <v>ไม่ผ่านชาย</v>
      </c>
      <c r="AB9" s="111"/>
    </row>
    <row r="10" spans="1:28" s="215" customFormat="1" ht="15.75" customHeight="1" x14ac:dyDescent="0.25">
      <c r="A10" s="111"/>
      <c r="B10" s="177">
        <f ca="1">เวลาเรียน1!B10</f>
        <v>3</v>
      </c>
      <c r="C10" s="177">
        <f ca="1">เวลาเรียน1!C10</f>
        <v>70629018</v>
      </c>
      <c r="D10" s="552" t="str">
        <f ca="1">เวลาเรียน1!D10</f>
        <v>สามเณรชัยยะ  พรหมอินต๊ะ</v>
      </c>
      <c r="E10" s="569"/>
      <c r="F10" s="553"/>
      <c r="G10" s="37"/>
      <c r="H10" s="165"/>
      <c r="I10" s="166"/>
      <c r="J10" s="166"/>
      <c r="K10" s="166"/>
      <c r="L10" s="167"/>
      <c r="M10" s="217">
        <f t="shared" ca="1" si="5"/>
        <v>0</v>
      </c>
      <c r="N10" s="217">
        <f t="shared" ca="1" si="6"/>
        <v>0</v>
      </c>
      <c r="O10" s="234">
        <f t="shared" ca="1" si="0"/>
        <v>0</v>
      </c>
      <c r="P10" s="218" t="str">
        <f t="shared" ca="1" si="1"/>
        <v>ไม่ผ่าน</v>
      </c>
      <c r="Q10" s="235">
        <f t="shared" ca="1" si="7"/>
        <v>0</v>
      </c>
      <c r="R10" s="236">
        <f t="shared" ca="1" si="8"/>
        <v>0</v>
      </c>
      <c r="S10" s="237" t="str">
        <f t="shared" ca="1" si="2"/>
        <v>ไม่ผ่าน</v>
      </c>
      <c r="T10" s="229">
        <f t="shared" ca="1" si="9"/>
        <v>0</v>
      </c>
      <c r="U10" s="236">
        <f t="shared" ca="1" si="10"/>
        <v>0</v>
      </c>
      <c r="V10" s="237" t="str">
        <f t="shared" ca="1" si="3"/>
        <v>ไม่ผ่าน</v>
      </c>
      <c r="W10" s="235">
        <f t="shared" ca="1" si="11"/>
        <v>0</v>
      </c>
      <c r="X10" s="236">
        <f t="shared" ca="1" si="12"/>
        <v>0</v>
      </c>
      <c r="Y10" s="237" t="str">
        <f t="shared" ca="1" si="4"/>
        <v>ไม่ผ่าน</v>
      </c>
      <c r="Z10" s="238" t="str">
        <f ca="1">เวลาเรียน1!G10</f>
        <v/>
      </c>
      <c r="AA10" s="239" t="str">
        <f ca="1">P10&amp;ข้อมูลนักเรียน!G10</f>
        <v>ไม่ผ่านชาย</v>
      </c>
      <c r="AB10" s="111"/>
    </row>
    <row r="11" spans="1:28" s="215" customFormat="1" ht="15.75" customHeight="1" x14ac:dyDescent="0.25">
      <c r="A11" s="111"/>
      <c r="B11" s="177">
        <f ca="1">เวลาเรียน1!B11</f>
        <v>4</v>
      </c>
      <c r="C11" s="177">
        <f ca="1">เวลาเรียน1!C11</f>
        <v>70629022</v>
      </c>
      <c r="D11" s="552" t="str">
        <f ca="1">เวลาเรียน1!D11</f>
        <v>สามเณรณัฐพล  วงค์อุ่นใจ</v>
      </c>
      <c r="E11" s="569"/>
      <c r="F11" s="553"/>
      <c r="G11" s="37"/>
      <c r="H11" s="165"/>
      <c r="I11" s="166"/>
      <c r="J11" s="166"/>
      <c r="K11" s="166"/>
      <c r="L11" s="167"/>
      <c r="M11" s="217">
        <f t="shared" ca="1" si="5"/>
        <v>0</v>
      </c>
      <c r="N11" s="217">
        <f t="shared" ca="1" si="6"/>
        <v>0</v>
      </c>
      <c r="O11" s="234">
        <f t="shared" ca="1" si="0"/>
        <v>0</v>
      </c>
      <c r="P11" s="218" t="str">
        <f t="shared" ca="1" si="1"/>
        <v>ไม่ผ่าน</v>
      </c>
      <c r="Q11" s="235">
        <f t="shared" ca="1" si="7"/>
        <v>0</v>
      </c>
      <c r="R11" s="236">
        <f t="shared" ca="1" si="8"/>
        <v>0</v>
      </c>
      <c r="S11" s="237" t="str">
        <f t="shared" ca="1" si="2"/>
        <v>ไม่ผ่าน</v>
      </c>
      <c r="T11" s="229">
        <f t="shared" ca="1" si="9"/>
        <v>0</v>
      </c>
      <c r="U11" s="236">
        <f t="shared" ca="1" si="10"/>
        <v>0</v>
      </c>
      <c r="V11" s="237" t="str">
        <f t="shared" ca="1" si="3"/>
        <v>ไม่ผ่าน</v>
      </c>
      <c r="W11" s="235">
        <f t="shared" ca="1" si="11"/>
        <v>0</v>
      </c>
      <c r="X11" s="236">
        <f t="shared" ca="1" si="12"/>
        <v>0</v>
      </c>
      <c r="Y11" s="237" t="str">
        <f t="shared" ca="1" si="4"/>
        <v>ไม่ผ่าน</v>
      </c>
      <c r="Z11" s="238" t="str">
        <f ca="1">เวลาเรียน1!G11</f>
        <v/>
      </c>
      <c r="AA11" s="239" t="str">
        <f ca="1">P11&amp;ข้อมูลนักเรียน!G11</f>
        <v>ไม่ผ่านชาย</v>
      </c>
      <c r="AB11" s="111"/>
    </row>
    <row r="12" spans="1:28" s="215" customFormat="1" ht="15.75" customHeight="1" x14ac:dyDescent="0.25">
      <c r="A12" s="111"/>
      <c r="B12" s="177">
        <f ca="1">เวลาเรียน1!B12</f>
        <v>5</v>
      </c>
      <c r="C12" s="177">
        <f ca="1">เวลาเรียน1!C12</f>
        <v>70629024</v>
      </c>
      <c r="D12" s="552" t="str">
        <f ca="1">เวลาเรียน1!D12</f>
        <v>สามเณรเกรียงไกร  ลุงสุ</v>
      </c>
      <c r="E12" s="569"/>
      <c r="F12" s="553"/>
      <c r="G12" s="37"/>
      <c r="H12" s="165"/>
      <c r="I12" s="166"/>
      <c r="J12" s="166"/>
      <c r="K12" s="166"/>
      <c r="L12" s="167"/>
      <c r="M12" s="217">
        <f t="shared" ca="1" si="5"/>
        <v>0</v>
      </c>
      <c r="N12" s="217">
        <f t="shared" ca="1" si="6"/>
        <v>0</v>
      </c>
      <c r="O12" s="234">
        <f t="shared" ca="1" si="0"/>
        <v>0</v>
      </c>
      <c r="P12" s="218" t="str">
        <f t="shared" ca="1" si="1"/>
        <v>ไม่ผ่าน</v>
      </c>
      <c r="Q12" s="235">
        <f t="shared" ca="1" si="7"/>
        <v>0</v>
      </c>
      <c r="R12" s="236">
        <f t="shared" ca="1" si="8"/>
        <v>0</v>
      </c>
      <c r="S12" s="237" t="str">
        <f t="shared" ca="1" si="2"/>
        <v>ไม่ผ่าน</v>
      </c>
      <c r="T12" s="229">
        <f t="shared" ca="1" si="9"/>
        <v>0</v>
      </c>
      <c r="U12" s="236">
        <f t="shared" ca="1" si="10"/>
        <v>0</v>
      </c>
      <c r="V12" s="237" t="str">
        <f t="shared" ca="1" si="3"/>
        <v>ไม่ผ่าน</v>
      </c>
      <c r="W12" s="235">
        <f t="shared" ca="1" si="11"/>
        <v>0</v>
      </c>
      <c r="X12" s="236">
        <f t="shared" ca="1" si="12"/>
        <v>0</v>
      </c>
      <c r="Y12" s="237" t="str">
        <f t="shared" ca="1" si="4"/>
        <v>ไม่ผ่าน</v>
      </c>
      <c r="Z12" s="238" t="str">
        <f ca="1">เวลาเรียน1!G12</f>
        <v/>
      </c>
      <c r="AA12" s="239" t="str">
        <f ca="1">P12&amp;ข้อมูลนักเรียน!G12</f>
        <v>ไม่ผ่านชาย</v>
      </c>
      <c r="AB12" s="111"/>
    </row>
    <row r="13" spans="1:28" s="215" customFormat="1" ht="15.75" customHeight="1" x14ac:dyDescent="0.25">
      <c r="A13" s="111"/>
      <c r="B13" s="177">
        <f ca="1">เวลาเรียน1!B13</f>
        <v>6</v>
      </c>
      <c r="C13" s="177">
        <f ca="1">เวลาเรียน1!C13</f>
        <v>70629031</v>
      </c>
      <c r="D13" s="552" t="str">
        <f ca="1">เวลาเรียน1!D13</f>
        <v>สามเณรณัฐวุฒิ  ทรายปัญญา</v>
      </c>
      <c r="E13" s="569"/>
      <c r="F13" s="553"/>
      <c r="G13" s="37"/>
      <c r="H13" s="165"/>
      <c r="I13" s="166"/>
      <c r="J13" s="166"/>
      <c r="K13" s="166"/>
      <c r="L13" s="167"/>
      <c r="M13" s="217">
        <f t="shared" ca="1" si="5"/>
        <v>0</v>
      </c>
      <c r="N13" s="217">
        <f t="shared" ca="1" si="6"/>
        <v>0</v>
      </c>
      <c r="O13" s="234">
        <f t="shared" ca="1" si="0"/>
        <v>0</v>
      </c>
      <c r="P13" s="218" t="str">
        <f t="shared" ca="1" si="1"/>
        <v>ไม่ผ่าน</v>
      </c>
      <c r="Q13" s="235">
        <f t="shared" ca="1" si="7"/>
        <v>0</v>
      </c>
      <c r="R13" s="236">
        <f t="shared" ca="1" si="8"/>
        <v>0</v>
      </c>
      <c r="S13" s="237" t="str">
        <f t="shared" ca="1" si="2"/>
        <v>ไม่ผ่าน</v>
      </c>
      <c r="T13" s="229">
        <f t="shared" ca="1" si="9"/>
        <v>0</v>
      </c>
      <c r="U13" s="236">
        <f t="shared" ca="1" si="10"/>
        <v>0</v>
      </c>
      <c r="V13" s="237" t="str">
        <f t="shared" ca="1" si="3"/>
        <v>ไม่ผ่าน</v>
      </c>
      <c r="W13" s="235">
        <f t="shared" ca="1" si="11"/>
        <v>0</v>
      </c>
      <c r="X13" s="236">
        <f t="shared" ca="1" si="12"/>
        <v>0</v>
      </c>
      <c r="Y13" s="237" t="str">
        <f t="shared" ca="1" si="4"/>
        <v>ไม่ผ่าน</v>
      </c>
      <c r="Z13" s="238" t="str">
        <f ca="1">เวลาเรียน1!G13</f>
        <v/>
      </c>
      <c r="AA13" s="239" t="str">
        <f ca="1">P13&amp;ข้อมูลนักเรียน!G13</f>
        <v>ไม่ผ่านชาย</v>
      </c>
      <c r="AB13" s="111"/>
    </row>
    <row r="14" spans="1:28" s="215" customFormat="1" ht="15.75" customHeight="1" x14ac:dyDescent="0.25">
      <c r="A14" s="111"/>
      <c r="B14" s="177">
        <f ca="1">เวลาเรียน1!B14</f>
        <v>7</v>
      </c>
      <c r="C14" s="177">
        <f ca="1">เวลาเรียน1!C14</f>
        <v>70629035</v>
      </c>
      <c r="D14" s="552" t="str">
        <f ca="1">เวลาเรียน1!D14</f>
        <v>สามเณรทินกร  จองหลี</v>
      </c>
      <c r="E14" s="569"/>
      <c r="F14" s="553"/>
      <c r="G14" s="37"/>
      <c r="H14" s="165"/>
      <c r="I14" s="166"/>
      <c r="J14" s="166"/>
      <c r="K14" s="166"/>
      <c r="L14" s="167"/>
      <c r="M14" s="217">
        <f t="shared" ca="1" si="5"/>
        <v>0</v>
      </c>
      <c r="N14" s="217">
        <f t="shared" ca="1" si="6"/>
        <v>0</v>
      </c>
      <c r="O14" s="234">
        <f t="shared" ca="1" si="0"/>
        <v>0</v>
      </c>
      <c r="P14" s="218" t="str">
        <f t="shared" ca="1" si="1"/>
        <v>ไม่ผ่าน</v>
      </c>
      <c r="Q14" s="235">
        <f t="shared" ca="1" si="7"/>
        <v>0</v>
      </c>
      <c r="R14" s="236">
        <f t="shared" ca="1" si="8"/>
        <v>0</v>
      </c>
      <c r="S14" s="237" t="str">
        <f t="shared" ca="1" si="2"/>
        <v>ไม่ผ่าน</v>
      </c>
      <c r="T14" s="229">
        <f t="shared" ca="1" si="9"/>
        <v>0</v>
      </c>
      <c r="U14" s="236">
        <f t="shared" ca="1" si="10"/>
        <v>0</v>
      </c>
      <c r="V14" s="237" t="str">
        <f t="shared" ca="1" si="3"/>
        <v>ไม่ผ่าน</v>
      </c>
      <c r="W14" s="235">
        <f t="shared" ca="1" si="11"/>
        <v>0</v>
      </c>
      <c r="X14" s="236">
        <f t="shared" ca="1" si="12"/>
        <v>0</v>
      </c>
      <c r="Y14" s="237" t="str">
        <f t="shared" ca="1" si="4"/>
        <v>ไม่ผ่าน</v>
      </c>
      <c r="Z14" s="238" t="str">
        <f ca="1">เวลาเรียน1!G14</f>
        <v/>
      </c>
      <c r="AA14" s="239" t="str">
        <f ca="1">P14&amp;ข้อมูลนักเรียน!G14</f>
        <v>ไม่ผ่านชาย</v>
      </c>
      <c r="AB14" s="111"/>
    </row>
    <row r="15" spans="1:28" s="215" customFormat="1" ht="15.75" customHeight="1" x14ac:dyDescent="0.25">
      <c r="A15" s="111"/>
      <c r="B15" s="177">
        <f ca="1">เวลาเรียน1!B15</f>
        <v>8</v>
      </c>
      <c r="C15" s="177">
        <f ca="1">เวลาเรียน1!C15</f>
        <v>70629041</v>
      </c>
      <c r="D15" s="552" t="str">
        <f ca="1">เวลาเรียน1!D15</f>
        <v>สามเณรกรรชัย  พยัคฆา</v>
      </c>
      <c r="E15" s="569"/>
      <c r="F15" s="553"/>
      <c r="G15" s="37"/>
      <c r="H15" s="165"/>
      <c r="I15" s="166"/>
      <c r="J15" s="166"/>
      <c r="K15" s="166"/>
      <c r="L15" s="167"/>
      <c r="M15" s="217">
        <f t="shared" ca="1" si="5"/>
        <v>0</v>
      </c>
      <c r="N15" s="217">
        <f t="shared" ca="1" si="6"/>
        <v>0</v>
      </c>
      <c r="O15" s="234">
        <f t="shared" ca="1" si="0"/>
        <v>0</v>
      </c>
      <c r="P15" s="218" t="str">
        <f t="shared" ca="1" si="1"/>
        <v>ไม่ผ่าน</v>
      </c>
      <c r="Q15" s="235">
        <f t="shared" ca="1" si="7"/>
        <v>0</v>
      </c>
      <c r="R15" s="236">
        <f t="shared" ca="1" si="8"/>
        <v>0</v>
      </c>
      <c r="S15" s="237" t="str">
        <f t="shared" ca="1" si="2"/>
        <v>ไม่ผ่าน</v>
      </c>
      <c r="T15" s="229">
        <f t="shared" ca="1" si="9"/>
        <v>0</v>
      </c>
      <c r="U15" s="236">
        <f t="shared" ca="1" si="10"/>
        <v>0</v>
      </c>
      <c r="V15" s="237" t="str">
        <f t="shared" ca="1" si="3"/>
        <v>ไม่ผ่าน</v>
      </c>
      <c r="W15" s="235">
        <f t="shared" ca="1" si="11"/>
        <v>0</v>
      </c>
      <c r="X15" s="236">
        <f t="shared" ca="1" si="12"/>
        <v>0</v>
      </c>
      <c r="Y15" s="237" t="str">
        <f t="shared" ca="1" si="4"/>
        <v>ไม่ผ่าน</v>
      </c>
      <c r="Z15" s="238" t="str">
        <f ca="1">เวลาเรียน1!G15</f>
        <v/>
      </c>
      <c r="AA15" s="239" t="str">
        <f ca="1">P15&amp;ข้อมูลนักเรียน!G15</f>
        <v>ไม่ผ่านชาย</v>
      </c>
      <c r="AB15" s="111"/>
    </row>
    <row r="16" spans="1:28" s="215" customFormat="1" ht="15.75" customHeight="1" x14ac:dyDescent="0.25">
      <c r="A16" s="111"/>
      <c r="B16" s="177">
        <f ca="1">เวลาเรียน1!B16</f>
        <v>9</v>
      </c>
      <c r="C16" s="177">
        <f ca="1">เวลาเรียน1!C16</f>
        <v>70629028</v>
      </c>
      <c r="D16" s="552" t="str">
        <f ca="1">เวลาเรียน1!D16</f>
        <v>สามเณรธนพงษ์  ใคร้โท้ง</v>
      </c>
      <c r="E16" s="569"/>
      <c r="F16" s="553"/>
      <c r="G16" s="37"/>
      <c r="H16" s="165"/>
      <c r="I16" s="166"/>
      <c r="J16" s="166"/>
      <c r="K16" s="166"/>
      <c r="L16" s="167"/>
      <c r="M16" s="217">
        <f t="shared" ca="1" si="5"/>
        <v>0</v>
      </c>
      <c r="N16" s="217">
        <f t="shared" ca="1" si="6"/>
        <v>0</v>
      </c>
      <c r="O16" s="234">
        <f t="shared" ca="1" si="0"/>
        <v>0</v>
      </c>
      <c r="P16" s="218" t="str">
        <f t="shared" ca="1" si="1"/>
        <v>ไม่ผ่าน</v>
      </c>
      <c r="Q16" s="235">
        <f t="shared" ca="1" si="7"/>
        <v>0</v>
      </c>
      <c r="R16" s="236">
        <f t="shared" ca="1" si="8"/>
        <v>0</v>
      </c>
      <c r="S16" s="237" t="str">
        <f t="shared" ca="1" si="2"/>
        <v>ไม่ผ่าน</v>
      </c>
      <c r="T16" s="229">
        <f t="shared" ca="1" si="9"/>
        <v>0</v>
      </c>
      <c r="U16" s="236">
        <f t="shared" ca="1" si="10"/>
        <v>0</v>
      </c>
      <c r="V16" s="237" t="str">
        <f t="shared" ca="1" si="3"/>
        <v>ไม่ผ่าน</v>
      </c>
      <c r="W16" s="235">
        <f t="shared" ca="1" si="11"/>
        <v>0</v>
      </c>
      <c r="X16" s="236">
        <f t="shared" ca="1" si="12"/>
        <v>0</v>
      </c>
      <c r="Y16" s="237" t="str">
        <f t="shared" ca="1" si="4"/>
        <v>ไม่ผ่าน</v>
      </c>
      <c r="Z16" s="238" t="str">
        <f ca="1">เวลาเรียน1!G16</f>
        <v/>
      </c>
      <c r="AA16" s="239" t="str">
        <f ca="1">P16&amp;ข้อมูลนักเรียน!G16</f>
        <v>ไม่ผ่านชาย</v>
      </c>
      <c r="AB16" s="111"/>
    </row>
    <row r="17" spans="1:28" s="215" customFormat="1" ht="15.75" customHeight="1" x14ac:dyDescent="0.25">
      <c r="A17" s="111"/>
      <c r="B17" s="177">
        <f ca="1">เวลาเรียน1!B17</f>
        <v>10</v>
      </c>
      <c r="C17" s="177">
        <f ca="1">เวลาเรียน1!C17</f>
        <v>70659226</v>
      </c>
      <c r="D17" s="552" t="str">
        <f ca="1">เวลาเรียน1!D17</f>
        <v>สามเณรกฤษณะ  ปัญญามี</v>
      </c>
      <c r="E17" s="569"/>
      <c r="F17" s="553"/>
      <c r="G17" s="37"/>
      <c r="H17" s="165"/>
      <c r="I17" s="166"/>
      <c r="J17" s="166"/>
      <c r="K17" s="166"/>
      <c r="L17" s="167"/>
      <c r="M17" s="217">
        <f t="shared" ca="1" si="5"/>
        <v>0</v>
      </c>
      <c r="N17" s="217">
        <f t="shared" ca="1" si="6"/>
        <v>0</v>
      </c>
      <c r="O17" s="234">
        <f t="shared" ca="1" si="0"/>
        <v>0</v>
      </c>
      <c r="P17" s="218" t="str">
        <f t="shared" ca="1" si="1"/>
        <v>ไม่ผ่าน</v>
      </c>
      <c r="Q17" s="235">
        <f t="shared" ca="1" si="7"/>
        <v>0</v>
      </c>
      <c r="R17" s="236">
        <f t="shared" ca="1" si="8"/>
        <v>0</v>
      </c>
      <c r="S17" s="237" t="str">
        <f t="shared" ca="1" si="2"/>
        <v>ไม่ผ่าน</v>
      </c>
      <c r="T17" s="229">
        <f t="shared" ca="1" si="9"/>
        <v>0</v>
      </c>
      <c r="U17" s="236">
        <f t="shared" ca="1" si="10"/>
        <v>0</v>
      </c>
      <c r="V17" s="237" t="str">
        <f t="shared" ca="1" si="3"/>
        <v>ไม่ผ่าน</v>
      </c>
      <c r="W17" s="235">
        <f t="shared" ca="1" si="11"/>
        <v>0</v>
      </c>
      <c r="X17" s="236">
        <f t="shared" ca="1" si="12"/>
        <v>0</v>
      </c>
      <c r="Y17" s="237" t="str">
        <f t="shared" ca="1" si="4"/>
        <v>ไม่ผ่าน</v>
      </c>
      <c r="Z17" s="238" t="str">
        <f ca="1">เวลาเรียน1!G17</f>
        <v/>
      </c>
      <c r="AA17" s="239" t="str">
        <f ca="1">P17&amp;ข้อมูลนักเรียน!G17</f>
        <v>ไม่ผ่านชาย</v>
      </c>
      <c r="AB17" s="111"/>
    </row>
    <row r="18" spans="1:28" s="215" customFormat="1" ht="15.75" customHeight="1" x14ac:dyDescent="0.25">
      <c r="A18" s="111"/>
      <c r="B18" s="177">
        <f ca="1">เวลาเรียน1!B18</f>
        <v>11</v>
      </c>
      <c r="C18" s="177">
        <f ca="1">เวลาเรียน1!C18</f>
        <v>70659227</v>
      </c>
      <c r="D18" s="552" t="str">
        <f ca="1">เวลาเรียน1!D18</f>
        <v>สามเณรสุทธิพงค์  วิมุตาโรตจ์</v>
      </c>
      <c r="E18" s="569"/>
      <c r="F18" s="553"/>
      <c r="G18" s="37"/>
      <c r="H18" s="165"/>
      <c r="I18" s="166"/>
      <c r="J18" s="166"/>
      <c r="K18" s="166"/>
      <c r="L18" s="167"/>
      <c r="M18" s="217">
        <f t="shared" ca="1" si="5"/>
        <v>0</v>
      </c>
      <c r="N18" s="217">
        <f t="shared" ca="1" si="6"/>
        <v>0</v>
      </c>
      <c r="O18" s="234">
        <f t="shared" ca="1" si="0"/>
        <v>0</v>
      </c>
      <c r="P18" s="218" t="str">
        <f t="shared" ca="1" si="1"/>
        <v>ไม่ผ่าน</v>
      </c>
      <c r="Q18" s="235">
        <f t="shared" ca="1" si="7"/>
        <v>0</v>
      </c>
      <c r="R18" s="236">
        <f t="shared" ca="1" si="8"/>
        <v>0</v>
      </c>
      <c r="S18" s="237" t="str">
        <f t="shared" ca="1" si="2"/>
        <v>ไม่ผ่าน</v>
      </c>
      <c r="T18" s="229">
        <f t="shared" ca="1" si="9"/>
        <v>0</v>
      </c>
      <c r="U18" s="236">
        <f t="shared" ca="1" si="10"/>
        <v>0</v>
      </c>
      <c r="V18" s="237" t="str">
        <f t="shared" ca="1" si="3"/>
        <v>ไม่ผ่าน</v>
      </c>
      <c r="W18" s="235">
        <f t="shared" ca="1" si="11"/>
        <v>0</v>
      </c>
      <c r="X18" s="236">
        <f t="shared" ca="1" si="12"/>
        <v>0</v>
      </c>
      <c r="Y18" s="237" t="str">
        <f t="shared" ca="1" si="4"/>
        <v>ไม่ผ่าน</v>
      </c>
      <c r="Z18" s="238" t="str">
        <f ca="1">เวลาเรียน1!G18</f>
        <v/>
      </c>
      <c r="AA18" s="239" t="str">
        <f ca="1">P18&amp;ข้อมูลนักเรียน!G18</f>
        <v>ไม่ผ่านชาย</v>
      </c>
      <c r="AB18" s="111"/>
    </row>
    <row r="19" spans="1:28" s="215" customFormat="1" ht="15.75" customHeight="1" x14ac:dyDescent="0.25">
      <c r="A19" s="111"/>
      <c r="B19" s="177">
        <f ca="1">เวลาเรียน1!B19</f>
        <v>12</v>
      </c>
      <c r="C19" s="177" t="str">
        <f ca="1">เวลาเรียน1!C19</f>
        <v/>
      </c>
      <c r="D19" s="552" t="str">
        <f ca="1">เวลาเรียน1!D19</f>
        <v/>
      </c>
      <c r="E19" s="569"/>
      <c r="F19" s="553"/>
      <c r="G19" s="37"/>
      <c r="H19" s="165"/>
      <c r="I19" s="166"/>
      <c r="J19" s="166"/>
      <c r="K19" s="166"/>
      <c r="L19" s="167"/>
      <c r="M19" s="217" t="str">
        <f t="shared" ca="1" si="5"/>
        <v/>
      </c>
      <c r="N19" s="217" t="str">
        <f t="shared" ca="1" si="6"/>
        <v/>
      </c>
      <c r="O19" s="234" t="str">
        <f t="shared" ca="1" si="0"/>
        <v/>
      </c>
      <c r="P19" s="218" t="str">
        <f t="shared" ca="1" si="1"/>
        <v/>
      </c>
      <c r="Q19" s="235" t="str">
        <f t="shared" ca="1" si="7"/>
        <v/>
      </c>
      <c r="R19" s="236" t="str">
        <f t="shared" ca="1" si="8"/>
        <v/>
      </c>
      <c r="S19" s="237" t="str">
        <f t="shared" ca="1" si="2"/>
        <v/>
      </c>
      <c r="T19" s="229" t="str">
        <f t="shared" ca="1" si="9"/>
        <v/>
      </c>
      <c r="U19" s="236" t="str">
        <f t="shared" ca="1" si="10"/>
        <v/>
      </c>
      <c r="V19" s="237" t="str">
        <f t="shared" ca="1" si="3"/>
        <v/>
      </c>
      <c r="W19" s="235" t="str">
        <f t="shared" ca="1" si="11"/>
        <v/>
      </c>
      <c r="X19" s="236" t="str">
        <f t="shared" ca="1" si="12"/>
        <v/>
      </c>
      <c r="Y19" s="237" t="str">
        <f t="shared" ca="1" si="4"/>
        <v/>
      </c>
      <c r="Z19" s="238" t="str">
        <f ca="1">เวลาเรียน1!G19</f>
        <v/>
      </c>
      <c r="AA19" s="239" t="str">
        <f ca="1">P19&amp;ข้อมูลนักเรียน!G19</f>
        <v/>
      </c>
      <c r="AB19" s="111"/>
    </row>
    <row r="20" spans="1:28" s="215" customFormat="1" ht="15.75" customHeight="1" x14ac:dyDescent="0.25">
      <c r="A20" s="111"/>
      <c r="B20" s="177">
        <f ca="1">เวลาเรียน1!B20</f>
        <v>13</v>
      </c>
      <c r="C20" s="177" t="str">
        <f ca="1">เวลาเรียน1!C20</f>
        <v/>
      </c>
      <c r="D20" s="552" t="str">
        <f ca="1">เวลาเรียน1!D20</f>
        <v/>
      </c>
      <c r="E20" s="569"/>
      <c r="F20" s="553"/>
      <c r="G20" s="37"/>
      <c r="H20" s="165"/>
      <c r="I20" s="166"/>
      <c r="J20" s="166"/>
      <c r="K20" s="166"/>
      <c r="L20" s="167"/>
      <c r="M20" s="217" t="str">
        <f t="shared" ca="1" si="5"/>
        <v/>
      </c>
      <c r="N20" s="217" t="str">
        <f t="shared" ca="1" si="6"/>
        <v/>
      </c>
      <c r="O20" s="234" t="str">
        <f t="shared" ca="1" si="0"/>
        <v/>
      </c>
      <c r="P20" s="218" t="str">
        <f t="shared" ca="1" si="1"/>
        <v/>
      </c>
      <c r="Q20" s="235" t="str">
        <f t="shared" ca="1" si="7"/>
        <v/>
      </c>
      <c r="R20" s="236" t="str">
        <f t="shared" ca="1" si="8"/>
        <v/>
      </c>
      <c r="S20" s="237" t="str">
        <f t="shared" ca="1" si="2"/>
        <v/>
      </c>
      <c r="T20" s="229" t="str">
        <f t="shared" ca="1" si="9"/>
        <v/>
      </c>
      <c r="U20" s="236" t="str">
        <f t="shared" ca="1" si="10"/>
        <v/>
      </c>
      <c r="V20" s="237" t="str">
        <f t="shared" ca="1" si="3"/>
        <v/>
      </c>
      <c r="W20" s="235" t="str">
        <f t="shared" ca="1" si="11"/>
        <v/>
      </c>
      <c r="X20" s="236" t="str">
        <f t="shared" ca="1" si="12"/>
        <v/>
      </c>
      <c r="Y20" s="237" t="str">
        <f t="shared" ca="1" si="4"/>
        <v/>
      </c>
      <c r="Z20" s="238" t="str">
        <f ca="1">เวลาเรียน1!G20</f>
        <v/>
      </c>
      <c r="AA20" s="239" t="str">
        <f ca="1">P20&amp;ข้อมูลนักเรียน!G20</f>
        <v/>
      </c>
      <c r="AB20" s="111"/>
    </row>
    <row r="21" spans="1:28" s="215" customFormat="1" ht="15.75" customHeight="1" x14ac:dyDescent="0.25">
      <c r="A21" s="111"/>
      <c r="B21" s="177">
        <f ca="1">เวลาเรียน1!B21</f>
        <v>14</v>
      </c>
      <c r="C21" s="177" t="str">
        <f ca="1">เวลาเรียน1!C21</f>
        <v/>
      </c>
      <c r="D21" s="552" t="str">
        <f ca="1">เวลาเรียน1!D21</f>
        <v/>
      </c>
      <c r="E21" s="569"/>
      <c r="F21" s="553"/>
      <c r="G21" s="37"/>
      <c r="H21" s="165"/>
      <c r="I21" s="166"/>
      <c r="J21" s="166"/>
      <c r="K21" s="166"/>
      <c r="L21" s="167"/>
      <c r="M21" s="217" t="str">
        <f t="shared" ca="1" si="5"/>
        <v/>
      </c>
      <c r="N21" s="217" t="str">
        <f t="shared" ca="1" si="6"/>
        <v/>
      </c>
      <c r="O21" s="234" t="str">
        <f t="shared" ca="1" si="0"/>
        <v/>
      </c>
      <c r="P21" s="218" t="str">
        <f t="shared" ca="1" si="1"/>
        <v/>
      </c>
      <c r="Q21" s="235" t="str">
        <f t="shared" ca="1" si="7"/>
        <v/>
      </c>
      <c r="R21" s="236" t="str">
        <f t="shared" ca="1" si="8"/>
        <v/>
      </c>
      <c r="S21" s="237" t="str">
        <f t="shared" ca="1" si="2"/>
        <v/>
      </c>
      <c r="T21" s="229" t="str">
        <f t="shared" ca="1" si="9"/>
        <v/>
      </c>
      <c r="U21" s="236" t="str">
        <f t="shared" ca="1" si="10"/>
        <v/>
      </c>
      <c r="V21" s="237" t="str">
        <f t="shared" ca="1" si="3"/>
        <v/>
      </c>
      <c r="W21" s="235" t="str">
        <f t="shared" ca="1" si="11"/>
        <v/>
      </c>
      <c r="X21" s="236" t="str">
        <f t="shared" ca="1" si="12"/>
        <v/>
      </c>
      <c r="Y21" s="237" t="str">
        <f t="shared" ca="1" si="4"/>
        <v/>
      </c>
      <c r="Z21" s="238" t="str">
        <f ca="1">เวลาเรียน1!G21</f>
        <v/>
      </c>
      <c r="AA21" s="239" t="str">
        <f ca="1">P21&amp;ข้อมูลนักเรียน!G21</f>
        <v/>
      </c>
      <c r="AB21" s="111"/>
    </row>
    <row r="22" spans="1:28" s="215" customFormat="1" ht="15.75" customHeight="1" x14ac:dyDescent="0.25">
      <c r="A22" s="111"/>
      <c r="B22" s="177">
        <f ca="1">เวลาเรียน1!B22</f>
        <v>15</v>
      </c>
      <c r="C22" s="177" t="str">
        <f ca="1">เวลาเรียน1!C22</f>
        <v/>
      </c>
      <c r="D22" s="552" t="str">
        <f ca="1">เวลาเรียน1!D22</f>
        <v/>
      </c>
      <c r="E22" s="569"/>
      <c r="F22" s="553"/>
      <c r="G22" s="37"/>
      <c r="H22" s="165"/>
      <c r="I22" s="166"/>
      <c r="J22" s="166"/>
      <c r="K22" s="166"/>
      <c r="L22" s="167"/>
      <c r="M22" s="217" t="str">
        <f t="shared" ca="1" si="5"/>
        <v/>
      </c>
      <c r="N22" s="217" t="str">
        <f t="shared" ca="1" si="6"/>
        <v/>
      </c>
      <c r="O22" s="234" t="str">
        <f t="shared" ca="1" si="0"/>
        <v/>
      </c>
      <c r="P22" s="218" t="str">
        <f t="shared" ca="1" si="1"/>
        <v/>
      </c>
      <c r="Q22" s="235" t="str">
        <f t="shared" ca="1" si="7"/>
        <v/>
      </c>
      <c r="R22" s="236" t="str">
        <f t="shared" ca="1" si="8"/>
        <v/>
      </c>
      <c r="S22" s="237" t="str">
        <f t="shared" ca="1" si="2"/>
        <v/>
      </c>
      <c r="T22" s="229" t="str">
        <f t="shared" ca="1" si="9"/>
        <v/>
      </c>
      <c r="U22" s="236" t="str">
        <f t="shared" ca="1" si="10"/>
        <v/>
      </c>
      <c r="V22" s="237" t="str">
        <f t="shared" ca="1" si="3"/>
        <v/>
      </c>
      <c r="W22" s="235" t="str">
        <f t="shared" ca="1" si="11"/>
        <v/>
      </c>
      <c r="X22" s="236" t="str">
        <f t="shared" ca="1" si="12"/>
        <v/>
      </c>
      <c r="Y22" s="237" t="str">
        <f t="shared" ca="1" si="4"/>
        <v/>
      </c>
      <c r="Z22" s="238" t="str">
        <f ca="1">เวลาเรียน1!G22</f>
        <v/>
      </c>
      <c r="AA22" s="239" t="str">
        <f ca="1">P22&amp;ข้อมูลนักเรียน!G22</f>
        <v/>
      </c>
      <c r="AB22" s="111"/>
    </row>
    <row r="23" spans="1:28" s="215" customFormat="1" ht="15.75" customHeight="1" x14ac:dyDescent="0.25">
      <c r="A23" s="111"/>
      <c r="B23" s="177">
        <f ca="1">เวลาเรียน1!B23</f>
        <v>16</v>
      </c>
      <c r="C23" s="177" t="str">
        <f ca="1">เวลาเรียน1!C23</f>
        <v/>
      </c>
      <c r="D23" s="552" t="str">
        <f ca="1">เวลาเรียน1!D23</f>
        <v/>
      </c>
      <c r="E23" s="569"/>
      <c r="F23" s="553"/>
      <c r="G23" s="37"/>
      <c r="H23" s="165"/>
      <c r="I23" s="166"/>
      <c r="J23" s="166"/>
      <c r="K23" s="166"/>
      <c r="L23" s="167"/>
      <c r="M23" s="217" t="str">
        <f t="shared" ca="1" si="5"/>
        <v/>
      </c>
      <c r="N23" s="217" t="str">
        <f t="shared" ca="1" si="6"/>
        <v/>
      </c>
      <c r="O23" s="234" t="str">
        <f t="shared" ca="1" si="0"/>
        <v/>
      </c>
      <c r="P23" s="218" t="str">
        <f t="shared" ca="1" si="1"/>
        <v/>
      </c>
      <c r="Q23" s="235" t="str">
        <f t="shared" ca="1" si="7"/>
        <v/>
      </c>
      <c r="R23" s="236" t="str">
        <f t="shared" ca="1" si="8"/>
        <v/>
      </c>
      <c r="S23" s="237" t="str">
        <f t="shared" ca="1" si="2"/>
        <v/>
      </c>
      <c r="T23" s="229" t="str">
        <f t="shared" ca="1" si="9"/>
        <v/>
      </c>
      <c r="U23" s="236" t="str">
        <f t="shared" ca="1" si="10"/>
        <v/>
      </c>
      <c r="V23" s="237" t="str">
        <f t="shared" ca="1" si="3"/>
        <v/>
      </c>
      <c r="W23" s="235" t="str">
        <f t="shared" ca="1" si="11"/>
        <v/>
      </c>
      <c r="X23" s="236" t="str">
        <f t="shared" ca="1" si="12"/>
        <v/>
      </c>
      <c r="Y23" s="237" t="str">
        <f t="shared" ca="1" si="4"/>
        <v/>
      </c>
      <c r="Z23" s="238" t="str">
        <f ca="1">เวลาเรียน1!G23</f>
        <v/>
      </c>
      <c r="AA23" s="239" t="str">
        <f ca="1">P23&amp;ข้อมูลนักเรียน!G23</f>
        <v/>
      </c>
      <c r="AB23" s="111"/>
    </row>
    <row r="24" spans="1:28" s="215" customFormat="1" ht="15.75" customHeight="1" x14ac:dyDescent="0.25">
      <c r="A24" s="111"/>
      <c r="B24" s="177">
        <f ca="1">เวลาเรียน1!B24</f>
        <v>17</v>
      </c>
      <c r="C24" s="177" t="str">
        <f ca="1">เวลาเรียน1!C24</f>
        <v/>
      </c>
      <c r="D24" s="552" t="str">
        <f ca="1">เวลาเรียน1!D24</f>
        <v/>
      </c>
      <c r="E24" s="569"/>
      <c r="F24" s="553"/>
      <c r="G24" s="37"/>
      <c r="H24" s="165"/>
      <c r="I24" s="166"/>
      <c r="J24" s="166"/>
      <c r="K24" s="166"/>
      <c r="L24" s="167"/>
      <c r="M24" s="217" t="str">
        <f t="shared" ca="1" si="5"/>
        <v/>
      </c>
      <c r="N24" s="217" t="str">
        <f t="shared" ca="1" si="6"/>
        <v/>
      </c>
      <c r="O24" s="234" t="str">
        <f t="shared" ca="1" si="0"/>
        <v/>
      </c>
      <c r="P24" s="218" t="str">
        <f t="shared" ca="1" si="1"/>
        <v/>
      </c>
      <c r="Q24" s="235" t="str">
        <f t="shared" ca="1" si="7"/>
        <v/>
      </c>
      <c r="R24" s="236" t="str">
        <f t="shared" ca="1" si="8"/>
        <v/>
      </c>
      <c r="S24" s="237" t="str">
        <f t="shared" ca="1" si="2"/>
        <v/>
      </c>
      <c r="T24" s="229" t="str">
        <f t="shared" ca="1" si="9"/>
        <v/>
      </c>
      <c r="U24" s="236" t="str">
        <f t="shared" ca="1" si="10"/>
        <v/>
      </c>
      <c r="V24" s="237" t="str">
        <f t="shared" ca="1" si="3"/>
        <v/>
      </c>
      <c r="W24" s="235" t="str">
        <f t="shared" ca="1" si="11"/>
        <v/>
      </c>
      <c r="X24" s="236" t="str">
        <f t="shared" ca="1" si="12"/>
        <v/>
      </c>
      <c r="Y24" s="237" t="str">
        <f t="shared" ca="1" si="4"/>
        <v/>
      </c>
      <c r="Z24" s="238" t="str">
        <f ca="1">เวลาเรียน1!G24</f>
        <v/>
      </c>
      <c r="AA24" s="239" t="str">
        <f ca="1">P24&amp;ข้อมูลนักเรียน!G24</f>
        <v/>
      </c>
      <c r="AB24" s="111"/>
    </row>
    <row r="25" spans="1:28" s="215" customFormat="1" ht="15.75" customHeight="1" x14ac:dyDescent="0.25">
      <c r="A25" s="111"/>
      <c r="B25" s="177">
        <f ca="1">เวลาเรียน1!B25</f>
        <v>18</v>
      </c>
      <c r="C25" s="177" t="str">
        <f ca="1">เวลาเรียน1!C25</f>
        <v/>
      </c>
      <c r="D25" s="552" t="str">
        <f ca="1">เวลาเรียน1!D25</f>
        <v/>
      </c>
      <c r="E25" s="569"/>
      <c r="F25" s="553"/>
      <c r="G25" s="37"/>
      <c r="H25" s="165"/>
      <c r="I25" s="166"/>
      <c r="J25" s="166"/>
      <c r="K25" s="166"/>
      <c r="L25" s="167"/>
      <c r="M25" s="217" t="str">
        <f t="shared" ca="1" si="5"/>
        <v/>
      </c>
      <c r="N25" s="217" t="str">
        <f t="shared" ca="1" si="6"/>
        <v/>
      </c>
      <c r="O25" s="234" t="str">
        <f t="shared" ca="1" si="0"/>
        <v/>
      </c>
      <c r="P25" s="218" t="str">
        <f t="shared" ca="1" si="1"/>
        <v/>
      </c>
      <c r="Q25" s="235" t="str">
        <f t="shared" ca="1" si="7"/>
        <v/>
      </c>
      <c r="R25" s="236" t="str">
        <f t="shared" ca="1" si="8"/>
        <v/>
      </c>
      <c r="S25" s="237" t="str">
        <f t="shared" ca="1" si="2"/>
        <v/>
      </c>
      <c r="T25" s="229" t="str">
        <f t="shared" ca="1" si="9"/>
        <v/>
      </c>
      <c r="U25" s="236" t="str">
        <f t="shared" ca="1" si="10"/>
        <v/>
      </c>
      <c r="V25" s="237" t="str">
        <f t="shared" ca="1" si="3"/>
        <v/>
      </c>
      <c r="W25" s="235" t="str">
        <f t="shared" ca="1" si="11"/>
        <v/>
      </c>
      <c r="X25" s="236" t="str">
        <f t="shared" ca="1" si="12"/>
        <v/>
      </c>
      <c r="Y25" s="237" t="str">
        <f t="shared" ca="1" si="4"/>
        <v/>
      </c>
      <c r="Z25" s="238" t="str">
        <f ca="1">เวลาเรียน1!G25</f>
        <v/>
      </c>
      <c r="AA25" s="239" t="str">
        <f ca="1">P25&amp;ข้อมูลนักเรียน!G25</f>
        <v/>
      </c>
      <c r="AB25" s="111"/>
    </row>
    <row r="26" spans="1:28" s="215" customFormat="1" ht="15.75" customHeight="1" x14ac:dyDescent="0.25">
      <c r="A26" s="111"/>
      <c r="B26" s="177">
        <f ca="1">เวลาเรียน1!B26</f>
        <v>19</v>
      </c>
      <c r="C26" s="177" t="str">
        <f ca="1">เวลาเรียน1!C26</f>
        <v/>
      </c>
      <c r="D26" s="552" t="str">
        <f ca="1">เวลาเรียน1!D26</f>
        <v/>
      </c>
      <c r="E26" s="569"/>
      <c r="F26" s="553"/>
      <c r="G26" s="37"/>
      <c r="H26" s="165"/>
      <c r="I26" s="166"/>
      <c r="J26" s="166"/>
      <c r="K26" s="166"/>
      <c r="L26" s="167"/>
      <c r="M26" s="217" t="str">
        <f t="shared" ca="1" si="5"/>
        <v/>
      </c>
      <c r="N26" s="217" t="str">
        <f t="shared" ca="1" si="6"/>
        <v/>
      </c>
      <c r="O26" s="234" t="str">
        <f t="shared" ca="1" si="0"/>
        <v/>
      </c>
      <c r="P26" s="218" t="str">
        <f t="shared" ca="1" si="1"/>
        <v/>
      </c>
      <c r="Q26" s="235" t="str">
        <f t="shared" ca="1" si="7"/>
        <v/>
      </c>
      <c r="R26" s="236" t="str">
        <f t="shared" ca="1" si="8"/>
        <v/>
      </c>
      <c r="S26" s="237" t="str">
        <f t="shared" ca="1" si="2"/>
        <v/>
      </c>
      <c r="T26" s="229" t="str">
        <f t="shared" ca="1" si="9"/>
        <v/>
      </c>
      <c r="U26" s="236" t="str">
        <f t="shared" ca="1" si="10"/>
        <v/>
      </c>
      <c r="V26" s="237" t="str">
        <f t="shared" ca="1" si="3"/>
        <v/>
      </c>
      <c r="W26" s="235" t="str">
        <f t="shared" ca="1" si="11"/>
        <v/>
      </c>
      <c r="X26" s="236" t="str">
        <f t="shared" ca="1" si="12"/>
        <v/>
      </c>
      <c r="Y26" s="237" t="str">
        <f t="shared" ca="1" si="4"/>
        <v/>
      </c>
      <c r="Z26" s="238" t="str">
        <f ca="1">เวลาเรียน1!G26</f>
        <v/>
      </c>
      <c r="AA26" s="239" t="str">
        <f ca="1">P26&amp;ข้อมูลนักเรียน!G26</f>
        <v/>
      </c>
      <c r="AB26" s="111"/>
    </row>
    <row r="27" spans="1:28" s="215" customFormat="1" ht="15.75" customHeight="1" x14ac:dyDescent="0.25">
      <c r="A27" s="111"/>
      <c r="B27" s="177">
        <f ca="1">เวลาเรียน1!B27</f>
        <v>20</v>
      </c>
      <c r="C27" s="177" t="str">
        <f ca="1">เวลาเรียน1!C27</f>
        <v/>
      </c>
      <c r="D27" s="552" t="str">
        <f ca="1">เวลาเรียน1!D27</f>
        <v/>
      </c>
      <c r="E27" s="569"/>
      <c r="F27" s="553"/>
      <c r="G27" s="37"/>
      <c r="H27" s="165"/>
      <c r="I27" s="166"/>
      <c r="J27" s="166"/>
      <c r="K27" s="166"/>
      <c r="L27" s="167"/>
      <c r="M27" s="217" t="str">
        <f t="shared" ca="1" si="5"/>
        <v/>
      </c>
      <c r="N27" s="217" t="str">
        <f t="shared" ca="1" si="6"/>
        <v/>
      </c>
      <c r="O27" s="234" t="str">
        <f t="shared" ca="1" si="0"/>
        <v/>
      </c>
      <c r="P27" s="218" t="str">
        <f t="shared" ca="1" si="1"/>
        <v/>
      </c>
      <c r="Q27" s="235" t="str">
        <f t="shared" ca="1" si="7"/>
        <v/>
      </c>
      <c r="R27" s="236" t="str">
        <f t="shared" ca="1" si="8"/>
        <v/>
      </c>
      <c r="S27" s="237" t="str">
        <f t="shared" ca="1" si="2"/>
        <v/>
      </c>
      <c r="T27" s="229" t="str">
        <f t="shared" ca="1" si="9"/>
        <v/>
      </c>
      <c r="U27" s="236" t="str">
        <f t="shared" ca="1" si="10"/>
        <v/>
      </c>
      <c r="V27" s="237" t="str">
        <f t="shared" ca="1" si="3"/>
        <v/>
      </c>
      <c r="W27" s="235" t="str">
        <f t="shared" ca="1" si="11"/>
        <v/>
      </c>
      <c r="X27" s="236" t="str">
        <f t="shared" ca="1" si="12"/>
        <v/>
      </c>
      <c r="Y27" s="237" t="str">
        <f t="shared" ca="1" si="4"/>
        <v/>
      </c>
      <c r="Z27" s="238" t="str">
        <f ca="1">เวลาเรียน1!G27</f>
        <v/>
      </c>
      <c r="AA27" s="239" t="str">
        <f ca="1">P27&amp;ข้อมูลนักเรียน!G27</f>
        <v/>
      </c>
      <c r="AB27" s="111"/>
    </row>
    <row r="28" spans="1:28" s="215" customFormat="1" ht="15.75" customHeight="1" x14ac:dyDescent="0.25">
      <c r="A28" s="111"/>
      <c r="B28" s="177">
        <f ca="1">เวลาเรียน1!B28</f>
        <v>21</v>
      </c>
      <c r="C28" s="177" t="str">
        <f ca="1">เวลาเรียน1!C28</f>
        <v/>
      </c>
      <c r="D28" s="552" t="str">
        <f ca="1">เวลาเรียน1!D28</f>
        <v/>
      </c>
      <c r="E28" s="569"/>
      <c r="F28" s="553"/>
      <c r="G28" s="37"/>
      <c r="H28" s="165"/>
      <c r="I28" s="166"/>
      <c r="J28" s="166"/>
      <c r="K28" s="166"/>
      <c r="L28" s="167"/>
      <c r="M28" s="217" t="str">
        <f t="shared" ca="1" si="5"/>
        <v/>
      </c>
      <c r="N28" s="217" t="str">
        <f t="shared" ca="1" si="6"/>
        <v/>
      </c>
      <c r="O28" s="234" t="str">
        <f t="shared" ca="1" si="0"/>
        <v/>
      </c>
      <c r="P28" s="218" t="str">
        <f t="shared" ca="1" si="1"/>
        <v/>
      </c>
      <c r="Q28" s="235" t="str">
        <f t="shared" ca="1" si="7"/>
        <v/>
      </c>
      <c r="R28" s="236" t="str">
        <f t="shared" ca="1" si="8"/>
        <v/>
      </c>
      <c r="S28" s="237" t="str">
        <f t="shared" ca="1" si="2"/>
        <v/>
      </c>
      <c r="T28" s="229" t="str">
        <f t="shared" ca="1" si="9"/>
        <v/>
      </c>
      <c r="U28" s="236" t="str">
        <f t="shared" ca="1" si="10"/>
        <v/>
      </c>
      <c r="V28" s="237" t="str">
        <f t="shared" ca="1" si="3"/>
        <v/>
      </c>
      <c r="W28" s="235" t="str">
        <f t="shared" ca="1" si="11"/>
        <v/>
      </c>
      <c r="X28" s="236" t="str">
        <f t="shared" ca="1" si="12"/>
        <v/>
      </c>
      <c r="Y28" s="237" t="str">
        <f t="shared" ca="1" si="4"/>
        <v/>
      </c>
      <c r="Z28" s="238" t="str">
        <f ca="1">เวลาเรียน1!G28</f>
        <v/>
      </c>
      <c r="AA28" s="239" t="str">
        <f ca="1">P28&amp;ข้อมูลนักเรียน!G28</f>
        <v/>
      </c>
      <c r="AB28" s="111"/>
    </row>
    <row r="29" spans="1:28" s="215" customFormat="1" ht="15.75" customHeight="1" x14ac:dyDescent="0.25">
      <c r="A29" s="111"/>
      <c r="B29" s="177">
        <f ca="1">เวลาเรียน1!B29</f>
        <v>22</v>
      </c>
      <c r="C29" s="177" t="str">
        <f ca="1">เวลาเรียน1!C29</f>
        <v/>
      </c>
      <c r="D29" s="552" t="str">
        <f ca="1">เวลาเรียน1!D29</f>
        <v/>
      </c>
      <c r="E29" s="569"/>
      <c r="F29" s="553"/>
      <c r="G29" s="37"/>
      <c r="H29" s="165"/>
      <c r="I29" s="166"/>
      <c r="J29" s="166"/>
      <c r="K29" s="166"/>
      <c r="L29" s="167"/>
      <c r="M29" s="217" t="str">
        <f t="shared" ca="1" si="5"/>
        <v/>
      </c>
      <c r="N29" s="217" t="str">
        <f t="shared" ca="1" si="6"/>
        <v/>
      </c>
      <c r="O29" s="234" t="str">
        <f t="shared" ca="1" si="0"/>
        <v/>
      </c>
      <c r="P29" s="218" t="str">
        <f t="shared" ca="1" si="1"/>
        <v/>
      </c>
      <c r="Q29" s="235" t="str">
        <f t="shared" ca="1" si="7"/>
        <v/>
      </c>
      <c r="R29" s="236" t="str">
        <f t="shared" ca="1" si="8"/>
        <v/>
      </c>
      <c r="S29" s="237" t="str">
        <f t="shared" ca="1" si="2"/>
        <v/>
      </c>
      <c r="T29" s="229" t="str">
        <f t="shared" ca="1" si="9"/>
        <v/>
      </c>
      <c r="U29" s="236" t="str">
        <f t="shared" ca="1" si="10"/>
        <v/>
      </c>
      <c r="V29" s="237" t="str">
        <f t="shared" ca="1" si="3"/>
        <v/>
      </c>
      <c r="W29" s="235" t="str">
        <f t="shared" ca="1" si="11"/>
        <v/>
      </c>
      <c r="X29" s="236" t="str">
        <f t="shared" ca="1" si="12"/>
        <v/>
      </c>
      <c r="Y29" s="237" t="str">
        <f t="shared" ca="1" si="4"/>
        <v/>
      </c>
      <c r="Z29" s="238" t="str">
        <f ca="1">เวลาเรียน1!G29</f>
        <v/>
      </c>
      <c r="AA29" s="239" t="str">
        <f ca="1">P29&amp;ข้อมูลนักเรียน!G29</f>
        <v/>
      </c>
      <c r="AB29" s="111"/>
    </row>
    <row r="30" spans="1:28" s="215" customFormat="1" ht="15.75" customHeight="1" x14ac:dyDescent="0.25">
      <c r="A30" s="111"/>
      <c r="B30" s="177">
        <f ca="1">เวลาเรียน1!B30</f>
        <v>23</v>
      </c>
      <c r="C30" s="177" t="str">
        <f ca="1">เวลาเรียน1!C30</f>
        <v/>
      </c>
      <c r="D30" s="552" t="str">
        <f ca="1">เวลาเรียน1!D30</f>
        <v/>
      </c>
      <c r="E30" s="569"/>
      <c r="F30" s="553"/>
      <c r="G30" s="37"/>
      <c r="H30" s="165"/>
      <c r="I30" s="166"/>
      <c r="J30" s="166"/>
      <c r="K30" s="166"/>
      <c r="L30" s="167"/>
      <c r="M30" s="217" t="str">
        <f t="shared" ca="1" si="5"/>
        <v/>
      </c>
      <c r="N30" s="217" t="str">
        <f t="shared" ca="1" si="6"/>
        <v/>
      </c>
      <c r="O30" s="234" t="str">
        <f t="shared" ca="1" si="0"/>
        <v/>
      </c>
      <c r="P30" s="218" t="str">
        <f t="shared" ca="1" si="1"/>
        <v/>
      </c>
      <c r="Q30" s="235" t="str">
        <f t="shared" ca="1" si="7"/>
        <v/>
      </c>
      <c r="R30" s="236" t="str">
        <f t="shared" ca="1" si="8"/>
        <v/>
      </c>
      <c r="S30" s="237" t="str">
        <f t="shared" ca="1" si="2"/>
        <v/>
      </c>
      <c r="T30" s="229" t="str">
        <f t="shared" ca="1" si="9"/>
        <v/>
      </c>
      <c r="U30" s="236" t="str">
        <f t="shared" ca="1" si="10"/>
        <v/>
      </c>
      <c r="V30" s="237" t="str">
        <f t="shared" ca="1" si="3"/>
        <v/>
      </c>
      <c r="W30" s="235" t="str">
        <f t="shared" ca="1" si="11"/>
        <v/>
      </c>
      <c r="X30" s="236" t="str">
        <f t="shared" ca="1" si="12"/>
        <v/>
      </c>
      <c r="Y30" s="237" t="str">
        <f t="shared" ca="1" si="4"/>
        <v/>
      </c>
      <c r="Z30" s="238" t="str">
        <f ca="1">เวลาเรียน1!G30</f>
        <v/>
      </c>
      <c r="AA30" s="239" t="str">
        <f ca="1">P30&amp;ข้อมูลนักเรียน!G30</f>
        <v/>
      </c>
      <c r="AB30" s="111"/>
    </row>
    <row r="31" spans="1:28" s="215" customFormat="1" ht="15.75" customHeight="1" x14ac:dyDescent="0.25">
      <c r="A31" s="111"/>
      <c r="B31" s="177">
        <f ca="1">เวลาเรียน1!B31</f>
        <v>24</v>
      </c>
      <c r="C31" s="177" t="str">
        <f ca="1">เวลาเรียน1!C31</f>
        <v/>
      </c>
      <c r="D31" s="552" t="str">
        <f ca="1">เวลาเรียน1!D31</f>
        <v/>
      </c>
      <c r="E31" s="569"/>
      <c r="F31" s="553"/>
      <c r="G31" s="37"/>
      <c r="H31" s="165"/>
      <c r="I31" s="166"/>
      <c r="J31" s="166"/>
      <c r="K31" s="166"/>
      <c r="L31" s="167"/>
      <c r="M31" s="217" t="str">
        <f t="shared" ca="1" si="5"/>
        <v/>
      </c>
      <c r="N31" s="217" t="str">
        <f t="shared" ca="1" si="6"/>
        <v/>
      </c>
      <c r="O31" s="234" t="str">
        <f t="shared" ca="1" si="0"/>
        <v/>
      </c>
      <c r="P31" s="218" t="str">
        <f t="shared" ca="1" si="1"/>
        <v/>
      </c>
      <c r="Q31" s="235" t="str">
        <f t="shared" ca="1" si="7"/>
        <v/>
      </c>
      <c r="R31" s="236" t="str">
        <f t="shared" ca="1" si="8"/>
        <v/>
      </c>
      <c r="S31" s="237" t="str">
        <f t="shared" ca="1" si="2"/>
        <v/>
      </c>
      <c r="T31" s="229" t="str">
        <f t="shared" ca="1" si="9"/>
        <v/>
      </c>
      <c r="U31" s="236" t="str">
        <f t="shared" ca="1" si="10"/>
        <v/>
      </c>
      <c r="V31" s="237" t="str">
        <f t="shared" ca="1" si="3"/>
        <v/>
      </c>
      <c r="W31" s="235" t="str">
        <f t="shared" ca="1" si="11"/>
        <v/>
      </c>
      <c r="X31" s="236" t="str">
        <f t="shared" ca="1" si="12"/>
        <v/>
      </c>
      <c r="Y31" s="237" t="str">
        <f t="shared" ca="1" si="4"/>
        <v/>
      </c>
      <c r="Z31" s="238" t="str">
        <f ca="1">เวลาเรียน1!G31</f>
        <v/>
      </c>
      <c r="AA31" s="239" t="str">
        <f ca="1">P31&amp;ข้อมูลนักเรียน!G31</f>
        <v/>
      </c>
      <c r="AB31" s="111"/>
    </row>
    <row r="32" spans="1:28" s="215" customFormat="1" ht="15.75" customHeight="1" x14ac:dyDescent="0.25">
      <c r="A32" s="111"/>
      <c r="B32" s="177">
        <f ca="1">เวลาเรียน1!B32</f>
        <v>25</v>
      </c>
      <c r="C32" s="177" t="str">
        <f ca="1">เวลาเรียน1!C32</f>
        <v/>
      </c>
      <c r="D32" s="552" t="str">
        <f ca="1">เวลาเรียน1!D32</f>
        <v/>
      </c>
      <c r="E32" s="569"/>
      <c r="F32" s="553"/>
      <c r="G32" s="37"/>
      <c r="H32" s="165"/>
      <c r="I32" s="166"/>
      <c r="J32" s="166"/>
      <c r="K32" s="166"/>
      <c r="L32" s="167"/>
      <c r="M32" s="217" t="str">
        <f t="shared" ca="1" si="5"/>
        <v/>
      </c>
      <c r="N32" s="217" t="str">
        <f t="shared" ca="1" si="6"/>
        <v/>
      </c>
      <c r="O32" s="234" t="str">
        <f t="shared" ca="1" si="0"/>
        <v/>
      </c>
      <c r="P32" s="218" t="str">
        <f t="shared" ca="1" si="1"/>
        <v/>
      </c>
      <c r="Q32" s="235" t="str">
        <f t="shared" ca="1" si="7"/>
        <v/>
      </c>
      <c r="R32" s="236" t="str">
        <f t="shared" ca="1" si="8"/>
        <v/>
      </c>
      <c r="S32" s="237" t="str">
        <f t="shared" ca="1" si="2"/>
        <v/>
      </c>
      <c r="T32" s="229" t="str">
        <f t="shared" ca="1" si="9"/>
        <v/>
      </c>
      <c r="U32" s="236" t="str">
        <f t="shared" ca="1" si="10"/>
        <v/>
      </c>
      <c r="V32" s="237" t="str">
        <f t="shared" ca="1" si="3"/>
        <v/>
      </c>
      <c r="W32" s="235" t="str">
        <f t="shared" ca="1" si="11"/>
        <v/>
      </c>
      <c r="X32" s="236" t="str">
        <f t="shared" ca="1" si="12"/>
        <v/>
      </c>
      <c r="Y32" s="237" t="str">
        <f t="shared" ca="1" si="4"/>
        <v/>
      </c>
      <c r="Z32" s="238" t="str">
        <f ca="1">เวลาเรียน1!G32</f>
        <v/>
      </c>
      <c r="AA32" s="239" t="str">
        <f ca="1">P32&amp;ข้อมูลนักเรียน!G32</f>
        <v/>
      </c>
      <c r="AB32" s="111"/>
    </row>
    <row r="33" spans="1:28" s="215" customFormat="1" ht="15.75" customHeight="1" x14ac:dyDescent="0.25">
      <c r="A33" s="111"/>
      <c r="B33" s="177">
        <f ca="1">เวลาเรียน1!B33</f>
        <v>26</v>
      </c>
      <c r="C33" s="177" t="str">
        <f ca="1">เวลาเรียน1!C33</f>
        <v/>
      </c>
      <c r="D33" s="552" t="str">
        <f ca="1">เวลาเรียน1!D33</f>
        <v/>
      </c>
      <c r="E33" s="569"/>
      <c r="F33" s="553"/>
      <c r="G33" s="37"/>
      <c r="H33" s="165"/>
      <c r="I33" s="166"/>
      <c r="J33" s="166"/>
      <c r="K33" s="166"/>
      <c r="L33" s="167"/>
      <c r="M33" s="217" t="str">
        <f t="shared" ca="1" si="5"/>
        <v/>
      </c>
      <c r="N33" s="217" t="str">
        <f t="shared" ca="1" si="6"/>
        <v/>
      </c>
      <c r="O33" s="234" t="str">
        <f t="shared" ca="1" si="0"/>
        <v/>
      </c>
      <c r="P33" s="218" t="str">
        <f t="shared" ca="1" si="1"/>
        <v/>
      </c>
      <c r="Q33" s="235" t="str">
        <f t="shared" ca="1" si="7"/>
        <v/>
      </c>
      <c r="R33" s="236" t="str">
        <f t="shared" ca="1" si="8"/>
        <v/>
      </c>
      <c r="S33" s="237" t="str">
        <f t="shared" ca="1" si="2"/>
        <v/>
      </c>
      <c r="T33" s="229" t="str">
        <f t="shared" ca="1" si="9"/>
        <v/>
      </c>
      <c r="U33" s="236" t="str">
        <f t="shared" ca="1" si="10"/>
        <v/>
      </c>
      <c r="V33" s="237" t="str">
        <f t="shared" ca="1" si="3"/>
        <v/>
      </c>
      <c r="W33" s="235" t="str">
        <f t="shared" ca="1" si="11"/>
        <v/>
      </c>
      <c r="X33" s="236" t="str">
        <f t="shared" ca="1" si="12"/>
        <v/>
      </c>
      <c r="Y33" s="237" t="str">
        <f t="shared" ca="1" si="4"/>
        <v/>
      </c>
      <c r="Z33" s="238" t="str">
        <f ca="1">เวลาเรียน1!G33</f>
        <v/>
      </c>
      <c r="AA33" s="239" t="str">
        <f ca="1">P33&amp;ข้อมูลนักเรียน!G33</f>
        <v/>
      </c>
      <c r="AB33" s="111"/>
    </row>
    <row r="34" spans="1:28" s="215" customFormat="1" ht="15.75" customHeight="1" x14ac:dyDescent="0.25">
      <c r="A34" s="111"/>
      <c r="B34" s="177">
        <f ca="1">เวลาเรียน1!B34</f>
        <v>27</v>
      </c>
      <c r="C34" s="177" t="str">
        <f ca="1">เวลาเรียน1!C34</f>
        <v/>
      </c>
      <c r="D34" s="552" t="str">
        <f ca="1">เวลาเรียน1!D34</f>
        <v/>
      </c>
      <c r="E34" s="569"/>
      <c r="F34" s="553"/>
      <c r="G34" s="37"/>
      <c r="H34" s="165"/>
      <c r="I34" s="166"/>
      <c r="J34" s="166"/>
      <c r="K34" s="166"/>
      <c r="L34" s="167"/>
      <c r="M34" s="217" t="str">
        <f t="shared" ca="1" si="5"/>
        <v/>
      </c>
      <c r="N34" s="217" t="str">
        <f t="shared" ca="1" si="6"/>
        <v/>
      </c>
      <c r="O34" s="234" t="str">
        <f t="shared" ca="1" si="0"/>
        <v/>
      </c>
      <c r="P34" s="218" t="str">
        <f t="shared" ca="1" si="1"/>
        <v/>
      </c>
      <c r="Q34" s="235" t="str">
        <f t="shared" ca="1" si="7"/>
        <v/>
      </c>
      <c r="R34" s="236" t="str">
        <f t="shared" ca="1" si="8"/>
        <v/>
      </c>
      <c r="S34" s="237" t="str">
        <f t="shared" ca="1" si="2"/>
        <v/>
      </c>
      <c r="T34" s="229" t="str">
        <f t="shared" ca="1" si="9"/>
        <v/>
      </c>
      <c r="U34" s="236" t="str">
        <f t="shared" ca="1" si="10"/>
        <v/>
      </c>
      <c r="V34" s="237" t="str">
        <f t="shared" ca="1" si="3"/>
        <v/>
      </c>
      <c r="W34" s="235" t="str">
        <f t="shared" ca="1" si="11"/>
        <v/>
      </c>
      <c r="X34" s="236" t="str">
        <f t="shared" ca="1" si="12"/>
        <v/>
      </c>
      <c r="Y34" s="237" t="str">
        <f t="shared" ca="1" si="4"/>
        <v/>
      </c>
      <c r="Z34" s="238" t="str">
        <f ca="1">เวลาเรียน1!G34</f>
        <v/>
      </c>
      <c r="AA34" s="239" t="str">
        <f ca="1">P34&amp;ข้อมูลนักเรียน!G34</f>
        <v/>
      </c>
      <c r="AB34" s="111"/>
    </row>
    <row r="35" spans="1:28" s="215" customFormat="1" ht="15.75" customHeight="1" x14ac:dyDescent="0.25">
      <c r="A35" s="111"/>
      <c r="B35" s="177">
        <f ca="1">เวลาเรียน1!B35</f>
        <v>28</v>
      </c>
      <c r="C35" s="177" t="str">
        <f ca="1">เวลาเรียน1!C35</f>
        <v/>
      </c>
      <c r="D35" s="552" t="str">
        <f ca="1">เวลาเรียน1!D35</f>
        <v/>
      </c>
      <c r="E35" s="569"/>
      <c r="F35" s="553"/>
      <c r="G35" s="37"/>
      <c r="H35" s="165"/>
      <c r="I35" s="166"/>
      <c r="J35" s="166"/>
      <c r="K35" s="166"/>
      <c r="L35" s="167"/>
      <c r="M35" s="217" t="str">
        <f t="shared" ca="1" si="5"/>
        <v/>
      </c>
      <c r="N35" s="217" t="str">
        <f t="shared" ca="1" si="6"/>
        <v/>
      </c>
      <c r="O35" s="234" t="str">
        <f t="shared" ca="1" si="0"/>
        <v/>
      </c>
      <c r="P35" s="218" t="str">
        <f t="shared" ca="1" si="1"/>
        <v/>
      </c>
      <c r="Q35" s="235" t="str">
        <f t="shared" ca="1" si="7"/>
        <v/>
      </c>
      <c r="R35" s="236" t="str">
        <f t="shared" ca="1" si="8"/>
        <v/>
      </c>
      <c r="S35" s="237" t="str">
        <f t="shared" ca="1" si="2"/>
        <v/>
      </c>
      <c r="T35" s="229" t="str">
        <f t="shared" ca="1" si="9"/>
        <v/>
      </c>
      <c r="U35" s="236" t="str">
        <f t="shared" ca="1" si="10"/>
        <v/>
      </c>
      <c r="V35" s="237" t="str">
        <f t="shared" ca="1" si="3"/>
        <v/>
      </c>
      <c r="W35" s="235" t="str">
        <f t="shared" ca="1" si="11"/>
        <v/>
      </c>
      <c r="X35" s="236" t="str">
        <f t="shared" ca="1" si="12"/>
        <v/>
      </c>
      <c r="Y35" s="237" t="str">
        <f t="shared" ca="1" si="4"/>
        <v/>
      </c>
      <c r="Z35" s="238" t="str">
        <f ca="1">เวลาเรียน1!G35</f>
        <v/>
      </c>
      <c r="AA35" s="239" t="str">
        <f ca="1">P35&amp;ข้อมูลนักเรียน!G35</f>
        <v/>
      </c>
      <c r="AB35" s="111"/>
    </row>
    <row r="36" spans="1:28" s="215" customFormat="1" ht="15.75" customHeight="1" x14ac:dyDescent="0.25">
      <c r="A36" s="111"/>
      <c r="B36" s="177">
        <f ca="1">เวลาเรียน1!B36</f>
        <v>29</v>
      </c>
      <c r="C36" s="177" t="str">
        <f ca="1">เวลาเรียน1!C36</f>
        <v/>
      </c>
      <c r="D36" s="552" t="str">
        <f ca="1">เวลาเรียน1!D36</f>
        <v/>
      </c>
      <c r="E36" s="569"/>
      <c r="F36" s="553"/>
      <c r="G36" s="37"/>
      <c r="H36" s="165"/>
      <c r="I36" s="166"/>
      <c r="J36" s="166"/>
      <c r="K36" s="166"/>
      <c r="L36" s="167"/>
      <c r="M36" s="217" t="str">
        <f t="shared" ca="1" si="5"/>
        <v/>
      </c>
      <c r="N36" s="217" t="str">
        <f t="shared" ca="1" si="6"/>
        <v/>
      </c>
      <c r="O36" s="234" t="str">
        <f t="shared" ca="1" si="0"/>
        <v/>
      </c>
      <c r="P36" s="218" t="str">
        <f t="shared" ca="1" si="1"/>
        <v/>
      </c>
      <c r="Q36" s="235" t="str">
        <f t="shared" ca="1" si="7"/>
        <v/>
      </c>
      <c r="R36" s="236" t="str">
        <f t="shared" ca="1" si="8"/>
        <v/>
      </c>
      <c r="S36" s="237" t="str">
        <f t="shared" ca="1" si="2"/>
        <v/>
      </c>
      <c r="T36" s="229" t="str">
        <f t="shared" ca="1" si="9"/>
        <v/>
      </c>
      <c r="U36" s="236" t="str">
        <f t="shared" ca="1" si="10"/>
        <v/>
      </c>
      <c r="V36" s="237" t="str">
        <f t="shared" ca="1" si="3"/>
        <v/>
      </c>
      <c r="W36" s="235" t="str">
        <f t="shared" ca="1" si="11"/>
        <v/>
      </c>
      <c r="X36" s="236" t="str">
        <f t="shared" ca="1" si="12"/>
        <v/>
      </c>
      <c r="Y36" s="237" t="str">
        <f t="shared" ca="1" si="4"/>
        <v/>
      </c>
      <c r="Z36" s="238" t="str">
        <f ca="1">เวลาเรียน1!G36</f>
        <v/>
      </c>
      <c r="AA36" s="239" t="str">
        <f ca="1">P36&amp;ข้อมูลนักเรียน!G36</f>
        <v/>
      </c>
      <c r="AB36" s="111"/>
    </row>
    <row r="37" spans="1:28" s="215" customFormat="1" ht="15.75" customHeight="1" x14ac:dyDescent="0.25">
      <c r="A37" s="111"/>
      <c r="B37" s="177">
        <f ca="1">เวลาเรียน1!B37</f>
        <v>30</v>
      </c>
      <c r="C37" s="177" t="str">
        <f ca="1">เวลาเรียน1!C37</f>
        <v/>
      </c>
      <c r="D37" s="552" t="str">
        <f ca="1">เวลาเรียน1!D37</f>
        <v/>
      </c>
      <c r="E37" s="569"/>
      <c r="F37" s="553"/>
      <c r="G37" s="37"/>
      <c r="H37" s="165"/>
      <c r="I37" s="166"/>
      <c r="J37" s="166"/>
      <c r="K37" s="166"/>
      <c r="L37" s="167"/>
      <c r="M37" s="217" t="str">
        <f t="shared" ca="1" si="5"/>
        <v/>
      </c>
      <c r="N37" s="217" t="str">
        <f t="shared" ca="1" si="6"/>
        <v/>
      </c>
      <c r="O37" s="234" t="str">
        <f t="shared" ca="1" si="0"/>
        <v/>
      </c>
      <c r="P37" s="218" t="str">
        <f t="shared" ca="1" si="1"/>
        <v/>
      </c>
      <c r="Q37" s="235" t="str">
        <f t="shared" ca="1" si="7"/>
        <v/>
      </c>
      <c r="R37" s="236" t="str">
        <f t="shared" ca="1" si="8"/>
        <v/>
      </c>
      <c r="S37" s="237" t="str">
        <f t="shared" ca="1" si="2"/>
        <v/>
      </c>
      <c r="T37" s="229" t="str">
        <f t="shared" ca="1" si="9"/>
        <v/>
      </c>
      <c r="U37" s="236" t="str">
        <f t="shared" ca="1" si="10"/>
        <v/>
      </c>
      <c r="V37" s="237" t="str">
        <f t="shared" ca="1" si="3"/>
        <v/>
      </c>
      <c r="W37" s="235" t="str">
        <f t="shared" ca="1" si="11"/>
        <v/>
      </c>
      <c r="X37" s="236" t="str">
        <f t="shared" ca="1" si="12"/>
        <v/>
      </c>
      <c r="Y37" s="237" t="str">
        <f t="shared" ca="1" si="4"/>
        <v/>
      </c>
      <c r="Z37" s="238" t="str">
        <f ca="1">เวลาเรียน1!G37</f>
        <v/>
      </c>
      <c r="AA37" s="239" t="str">
        <f ca="1">P37&amp;ข้อมูลนักเรียน!G37</f>
        <v/>
      </c>
      <c r="AB37" s="111"/>
    </row>
    <row r="38" spans="1:28" s="215" customFormat="1" ht="15.75" customHeight="1" x14ac:dyDescent="0.25">
      <c r="A38" s="111"/>
      <c r="B38" s="177">
        <f ca="1">เวลาเรียน1!B38</f>
        <v>31</v>
      </c>
      <c r="C38" s="177" t="str">
        <f ca="1">เวลาเรียน1!C38</f>
        <v/>
      </c>
      <c r="D38" s="552" t="str">
        <f ca="1">เวลาเรียน1!D38</f>
        <v/>
      </c>
      <c r="E38" s="569"/>
      <c r="F38" s="553"/>
      <c r="G38" s="37"/>
      <c r="H38" s="165"/>
      <c r="I38" s="166"/>
      <c r="J38" s="166"/>
      <c r="K38" s="166"/>
      <c r="L38" s="167"/>
      <c r="M38" s="217" t="str">
        <f t="shared" ca="1" si="5"/>
        <v/>
      </c>
      <c r="N38" s="217" t="str">
        <f t="shared" ca="1" si="6"/>
        <v/>
      </c>
      <c r="O38" s="234" t="str">
        <f t="shared" ca="1" si="0"/>
        <v/>
      </c>
      <c r="P38" s="218" t="str">
        <f t="shared" ca="1" si="1"/>
        <v/>
      </c>
      <c r="Q38" s="235" t="str">
        <f t="shared" ca="1" si="7"/>
        <v/>
      </c>
      <c r="R38" s="236" t="str">
        <f t="shared" ca="1" si="8"/>
        <v/>
      </c>
      <c r="S38" s="237" t="str">
        <f t="shared" ca="1" si="2"/>
        <v/>
      </c>
      <c r="T38" s="229" t="str">
        <f t="shared" ca="1" si="9"/>
        <v/>
      </c>
      <c r="U38" s="236" t="str">
        <f t="shared" ca="1" si="10"/>
        <v/>
      </c>
      <c r="V38" s="237" t="str">
        <f t="shared" ca="1" si="3"/>
        <v/>
      </c>
      <c r="W38" s="235" t="str">
        <f t="shared" ca="1" si="11"/>
        <v/>
      </c>
      <c r="X38" s="236" t="str">
        <f t="shared" ca="1" si="12"/>
        <v/>
      </c>
      <c r="Y38" s="237" t="str">
        <f t="shared" ca="1" si="4"/>
        <v/>
      </c>
      <c r="Z38" s="238" t="str">
        <f ca="1">เวลาเรียน1!G38</f>
        <v/>
      </c>
      <c r="AA38" s="239" t="str">
        <f ca="1">P38&amp;ข้อมูลนักเรียน!G38</f>
        <v/>
      </c>
      <c r="AB38" s="111"/>
    </row>
    <row r="39" spans="1:28" s="215" customFormat="1" ht="15.75" customHeight="1" x14ac:dyDescent="0.25">
      <c r="A39" s="111"/>
      <c r="B39" s="177">
        <f ca="1">เวลาเรียน1!B39</f>
        <v>32</v>
      </c>
      <c r="C39" s="177" t="str">
        <f ca="1">เวลาเรียน1!C39</f>
        <v/>
      </c>
      <c r="D39" s="552" t="str">
        <f ca="1">เวลาเรียน1!D39</f>
        <v/>
      </c>
      <c r="E39" s="569"/>
      <c r="F39" s="553"/>
      <c r="G39" s="37"/>
      <c r="H39" s="165"/>
      <c r="I39" s="166"/>
      <c r="J39" s="166"/>
      <c r="K39" s="166"/>
      <c r="L39" s="167"/>
      <c r="M39" s="217" t="str">
        <f t="shared" ca="1" si="5"/>
        <v/>
      </c>
      <c r="N39" s="217" t="str">
        <f t="shared" ca="1" si="6"/>
        <v/>
      </c>
      <c r="O39" s="234" t="str">
        <f t="shared" ca="1" si="0"/>
        <v/>
      </c>
      <c r="P39" s="218" t="str">
        <f t="shared" ca="1" si="1"/>
        <v/>
      </c>
      <c r="Q39" s="235" t="str">
        <f t="shared" ca="1" si="7"/>
        <v/>
      </c>
      <c r="R39" s="236" t="str">
        <f t="shared" ca="1" si="8"/>
        <v/>
      </c>
      <c r="S39" s="237" t="str">
        <f t="shared" ca="1" si="2"/>
        <v/>
      </c>
      <c r="T39" s="229" t="str">
        <f t="shared" ca="1" si="9"/>
        <v/>
      </c>
      <c r="U39" s="236" t="str">
        <f t="shared" ca="1" si="10"/>
        <v/>
      </c>
      <c r="V39" s="237" t="str">
        <f t="shared" ca="1" si="3"/>
        <v/>
      </c>
      <c r="W39" s="235" t="str">
        <f t="shared" ca="1" si="11"/>
        <v/>
      </c>
      <c r="X39" s="236" t="str">
        <f t="shared" ca="1" si="12"/>
        <v/>
      </c>
      <c r="Y39" s="237" t="str">
        <f t="shared" ca="1" si="4"/>
        <v/>
      </c>
      <c r="Z39" s="238" t="str">
        <f ca="1">เวลาเรียน1!G39</f>
        <v/>
      </c>
      <c r="AA39" s="239" t="str">
        <f ca="1">P39&amp;ข้อมูลนักเรียน!G39</f>
        <v/>
      </c>
      <c r="AB39" s="111"/>
    </row>
    <row r="40" spans="1:28" s="215" customFormat="1" ht="15.75" customHeight="1" x14ac:dyDescent="0.25">
      <c r="A40" s="111"/>
      <c r="B40" s="177">
        <f ca="1">เวลาเรียน1!B40</f>
        <v>33</v>
      </c>
      <c r="C40" s="177" t="str">
        <f ca="1">เวลาเรียน1!C40</f>
        <v/>
      </c>
      <c r="D40" s="552" t="str">
        <f ca="1">เวลาเรียน1!D40</f>
        <v/>
      </c>
      <c r="E40" s="569"/>
      <c r="F40" s="553"/>
      <c r="G40" s="37"/>
      <c r="H40" s="165"/>
      <c r="I40" s="166"/>
      <c r="J40" s="166"/>
      <c r="K40" s="166"/>
      <c r="L40" s="167"/>
      <c r="M40" s="217" t="str">
        <f t="shared" ca="1" si="5"/>
        <v/>
      </c>
      <c r="N40" s="217" t="str">
        <f t="shared" ca="1" si="6"/>
        <v/>
      </c>
      <c r="O40" s="234" t="str">
        <f t="shared" ca="1" si="0"/>
        <v/>
      </c>
      <c r="P40" s="218" t="str">
        <f t="shared" ca="1" si="1"/>
        <v/>
      </c>
      <c r="Q40" s="235" t="str">
        <f t="shared" ca="1" si="7"/>
        <v/>
      </c>
      <c r="R40" s="236" t="str">
        <f t="shared" ca="1" si="8"/>
        <v/>
      </c>
      <c r="S40" s="237" t="str">
        <f t="shared" ca="1" si="2"/>
        <v/>
      </c>
      <c r="T40" s="229" t="str">
        <f t="shared" ca="1" si="9"/>
        <v/>
      </c>
      <c r="U40" s="236" t="str">
        <f t="shared" ca="1" si="10"/>
        <v/>
      </c>
      <c r="V40" s="237" t="str">
        <f t="shared" ca="1" si="3"/>
        <v/>
      </c>
      <c r="W40" s="235" t="str">
        <f t="shared" ca="1" si="11"/>
        <v/>
      </c>
      <c r="X40" s="236" t="str">
        <f t="shared" ca="1" si="12"/>
        <v/>
      </c>
      <c r="Y40" s="237" t="str">
        <f t="shared" ca="1" si="4"/>
        <v/>
      </c>
      <c r="Z40" s="238" t="str">
        <f ca="1">เวลาเรียน1!G40</f>
        <v/>
      </c>
      <c r="AA40" s="239" t="str">
        <f ca="1">P40&amp;ข้อมูลนักเรียน!G40</f>
        <v/>
      </c>
      <c r="AB40" s="111"/>
    </row>
    <row r="41" spans="1:28" s="215" customFormat="1" ht="15.75" customHeight="1" x14ac:dyDescent="0.25">
      <c r="A41" s="111"/>
      <c r="B41" s="177">
        <f ca="1">เวลาเรียน1!B41</f>
        <v>34</v>
      </c>
      <c r="C41" s="177" t="str">
        <f ca="1">เวลาเรียน1!C41</f>
        <v/>
      </c>
      <c r="D41" s="552" t="str">
        <f ca="1">เวลาเรียน1!D41</f>
        <v/>
      </c>
      <c r="E41" s="569"/>
      <c r="F41" s="553"/>
      <c r="G41" s="37"/>
      <c r="H41" s="165"/>
      <c r="I41" s="166"/>
      <c r="J41" s="166"/>
      <c r="K41" s="166"/>
      <c r="L41" s="167"/>
      <c r="M41" s="217" t="str">
        <f t="shared" ca="1" si="5"/>
        <v/>
      </c>
      <c r="N41" s="217" t="str">
        <f t="shared" ca="1" si="6"/>
        <v/>
      </c>
      <c r="O41" s="234" t="str">
        <f t="shared" ca="1" si="0"/>
        <v/>
      </c>
      <c r="P41" s="218" t="str">
        <f t="shared" ca="1" si="1"/>
        <v/>
      </c>
      <c r="Q41" s="235" t="str">
        <f t="shared" ca="1" si="7"/>
        <v/>
      </c>
      <c r="R41" s="236" t="str">
        <f t="shared" ca="1" si="8"/>
        <v/>
      </c>
      <c r="S41" s="237" t="str">
        <f t="shared" ca="1" si="2"/>
        <v/>
      </c>
      <c r="T41" s="229" t="str">
        <f t="shared" ca="1" si="9"/>
        <v/>
      </c>
      <c r="U41" s="236" t="str">
        <f t="shared" ca="1" si="10"/>
        <v/>
      </c>
      <c r="V41" s="237" t="str">
        <f t="shared" ca="1" si="3"/>
        <v/>
      </c>
      <c r="W41" s="235" t="str">
        <f t="shared" ca="1" si="11"/>
        <v/>
      </c>
      <c r="X41" s="236" t="str">
        <f t="shared" ca="1" si="12"/>
        <v/>
      </c>
      <c r="Y41" s="237" t="str">
        <f t="shared" ca="1" si="4"/>
        <v/>
      </c>
      <c r="Z41" s="238" t="str">
        <f ca="1">เวลาเรียน1!G41</f>
        <v/>
      </c>
      <c r="AA41" s="239" t="str">
        <f ca="1">P41&amp;ข้อมูลนักเรียน!G41</f>
        <v/>
      </c>
      <c r="AB41" s="111"/>
    </row>
    <row r="42" spans="1:28" s="215" customFormat="1" ht="15.75" customHeight="1" x14ac:dyDescent="0.25">
      <c r="A42" s="111"/>
      <c r="B42" s="177">
        <f ca="1">เวลาเรียน1!B42</f>
        <v>35</v>
      </c>
      <c r="C42" s="177" t="str">
        <f ca="1">เวลาเรียน1!C42</f>
        <v/>
      </c>
      <c r="D42" s="552" t="str">
        <f ca="1">เวลาเรียน1!D42</f>
        <v/>
      </c>
      <c r="E42" s="569"/>
      <c r="F42" s="553"/>
      <c r="G42" s="37"/>
      <c r="H42" s="165"/>
      <c r="I42" s="166"/>
      <c r="J42" s="166"/>
      <c r="K42" s="166"/>
      <c r="L42" s="167"/>
      <c r="M42" s="217" t="str">
        <f t="shared" ca="1" si="5"/>
        <v/>
      </c>
      <c r="N42" s="217" t="str">
        <f t="shared" ca="1" si="6"/>
        <v/>
      </c>
      <c r="O42" s="234" t="str">
        <f t="shared" ca="1" si="0"/>
        <v/>
      </c>
      <c r="P42" s="218" t="str">
        <f t="shared" ca="1" si="1"/>
        <v/>
      </c>
      <c r="Q42" s="235" t="str">
        <f t="shared" ca="1" si="7"/>
        <v/>
      </c>
      <c r="R42" s="236" t="str">
        <f t="shared" ca="1" si="8"/>
        <v/>
      </c>
      <c r="S42" s="237" t="str">
        <f t="shared" ca="1" si="2"/>
        <v/>
      </c>
      <c r="T42" s="229" t="str">
        <f t="shared" ca="1" si="9"/>
        <v/>
      </c>
      <c r="U42" s="236" t="str">
        <f t="shared" ca="1" si="10"/>
        <v/>
      </c>
      <c r="V42" s="237" t="str">
        <f t="shared" ca="1" si="3"/>
        <v/>
      </c>
      <c r="W42" s="235" t="str">
        <f t="shared" ca="1" si="11"/>
        <v/>
      </c>
      <c r="X42" s="236" t="str">
        <f t="shared" ca="1" si="12"/>
        <v/>
      </c>
      <c r="Y42" s="237" t="str">
        <f t="shared" ca="1" si="4"/>
        <v/>
      </c>
      <c r="Z42" s="238" t="str">
        <f ca="1">เวลาเรียน1!G42</f>
        <v/>
      </c>
      <c r="AA42" s="239" t="str">
        <f ca="1">P42&amp;ข้อมูลนักเรียน!G42</f>
        <v/>
      </c>
      <c r="AB42" s="111"/>
    </row>
    <row r="43" spans="1:28" s="215" customFormat="1" ht="15.75" customHeight="1" x14ac:dyDescent="0.25">
      <c r="A43" s="111"/>
      <c r="B43" s="177">
        <f ca="1">เวลาเรียน1!B43</f>
        <v>36</v>
      </c>
      <c r="C43" s="177" t="str">
        <f ca="1">เวลาเรียน1!C43</f>
        <v/>
      </c>
      <c r="D43" s="552" t="str">
        <f ca="1">เวลาเรียน1!D43</f>
        <v/>
      </c>
      <c r="E43" s="569"/>
      <c r="F43" s="553"/>
      <c r="G43" s="37"/>
      <c r="H43" s="165"/>
      <c r="I43" s="166"/>
      <c r="J43" s="166"/>
      <c r="K43" s="166"/>
      <c r="L43" s="167"/>
      <c r="M43" s="217" t="str">
        <f t="shared" ca="1" si="5"/>
        <v/>
      </c>
      <c r="N43" s="217" t="str">
        <f t="shared" ca="1" si="6"/>
        <v/>
      </c>
      <c r="O43" s="234" t="str">
        <f t="shared" ca="1" si="0"/>
        <v/>
      </c>
      <c r="P43" s="218" t="str">
        <f t="shared" ca="1" si="1"/>
        <v/>
      </c>
      <c r="Q43" s="235" t="str">
        <f t="shared" ca="1" si="7"/>
        <v/>
      </c>
      <c r="R43" s="236" t="str">
        <f t="shared" ca="1" si="8"/>
        <v/>
      </c>
      <c r="S43" s="237" t="str">
        <f t="shared" ca="1" si="2"/>
        <v/>
      </c>
      <c r="T43" s="229" t="str">
        <f t="shared" ca="1" si="9"/>
        <v/>
      </c>
      <c r="U43" s="236" t="str">
        <f t="shared" ca="1" si="10"/>
        <v/>
      </c>
      <c r="V43" s="237" t="str">
        <f t="shared" ca="1" si="3"/>
        <v/>
      </c>
      <c r="W43" s="235" t="str">
        <f t="shared" ca="1" si="11"/>
        <v/>
      </c>
      <c r="X43" s="236" t="str">
        <f t="shared" ca="1" si="12"/>
        <v/>
      </c>
      <c r="Y43" s="237" t="str">
        <f t="shared" ca="1" si="4"/>
        <v/>
      </c>
      <c r="Z43" s="238" t="str">
        <f ca="1">เวลาเรียน1!G43</f>
        <v/>
      </c>
      <c r="AA43" s="239" t="str">
        <f ca="1">P43&amp;ข้อมูลนักเรียน!G43</f>
        <v/>
      </c>
      <c r="AB43" s="111"/>
    </row>
    <row r="44" spans="1:28" s="215" customFormat="1" ht="15.75" customHeight="1" x14ac:dyDescent="0.25">
      <c r="A44" s="111"/>
      <c r="B44" s="177">
        <f ca="1">เวลาเรียน1!B44</f>
        <v>37</v>
      </c>
      <c r="C44" s="177" t="str">
        <f ca="1">เวลาเรียน1!C44</f>
        <v/>
      </c>
      <c r="D44" s="552" t="str">
        <f ca="1">เวลาเรียน1!D44</f>
        <v/>
      </c>
      <c r="E44" s="569"/>
      <c r="F44" s="553"/>
      <c r="G44" s="37"/>
      <c r="H44" s="165"/>
      <c r="I44" s="166"/>
      <c r="J44" s="166"/>
      <c r="K44" s="166"/>
      <c r="L44" s="167"/>
      <c r="M44" s="217" t="str">
        <f t="shared" ca="1" si="5"/>
        <v/>
      </c>
      <c r="N44" s="217" t="str">
        <f t="shared" ca="1" si="6"/>
        <v/>
      </c>
      <c r="O44" s="234" t="str">
        <f t="shared" ca="1" si="0"/>
        <v/>
      </c>
      <c r="P44" s="218" t="str">
        <f t="shared" ca="1" si="1"/>
        <v/>
      </c>
      <c r="Q44" s="235" t="str">
        <f t="shared" ca="1" si="7"/>
        <v/>
      </c>
      <c r="R44" s="236" t="str">
        <f t="shared" ca="1" si="8"/>
        <v/>
      </c>
      <c r="S44" s="237" t="str">
        <f t="shared" ca="1" si="2"/>
        <v/>
      </c>
      <c r="T44" s="229" t="str">
        <f t="shared" ca="1" si="9"/>
        <v/>
      </c>
      <c r="U44" s="236" t="str">
        <f t="shared" ca="1" si="10"/>
        <v/>
      </c>
      <c r="V44" s="237" t="str">
        <f t="shared" ca="1" si="3"/>
        <v/>
      </c>
      <c r="W44" s="235" t="str">
        <f t="shared" ca="1" si="11"/>
        <v/>
      </c>
      <c r="X44" s="236" t="str">
        <f t="shared" ca="1" si="12"/>
        <v/>
      </c>
      <c r="Y44" s="237" t="str">
        <f t="shared" ca="1" si="4"/>
        <v/>
      </c>
      <c r="Z44" s="238" t="str">
        <f ca="1">เวลาเรียน1!G44</f>
        <v/>
      </c>
      <c r="AA44" s="239" t="str">
        <f ca="1">P44&amp;ข้อมูลนักเรียน!G44</f>
        <v/>
      </c>
      <c r="AB44" s="111"/>
    </row>
    <row r="45" spans="1:28" s="215" customFormat="1" ht="15.75" customHeight="1" x14ac:dyDescent="0.25">
      <c r="A45" s="111"/>
      <c r="B45" s="177">
        <f ca="1">เวลาเรียน1!B45</f>
        <v>38</v>
      </c>
      <c r="C45" s="177" t="str">
        <f ca="1">เวลาเรียน1!C45</f>
        <v/>
      </c>
      <c r="D45" s="552" t="str">
        <f ca="1">เวลาเรียน1!D45</f>
        <v/>
      </c>
      <c r="E45" s="569"/>
      <c r="F45" s="553"/>
      <c r="G45" s="37"/>
      <c r="H45" s="165"/>
      <c r="I45" s="166"/>
      <c r="J45" s="166"/>
      <c r="K45" s="166"/>
      <c r="L45" s="167"/>
      <c r="M45" s="217" t="str">
        <f t="shared" ca="1" si="5"/>
        <v/>
      </c>
      <c r="N45" s="217" t="str">
        <f t="shared" ca="1" si="6"/>
        <v/>
      </c>
      <c r="O45" s="234" t="str">
        <f t="shared" ca="1" si="0"/>
        <v/>
      </c>
      <c r="P45" s="218" t="str">
        <f t="shared" ca="1" si="1"/>
        <v/>
      </c>
      <c r="Q45" s="235" t="str">
        <f t="shared" ca="1" si="7"/>
        <v/>
      </c>
      <c r="R45" s="236" t="str">
        <f t="shared" ca="1" si="8"/>
        <v/>
      </c>
      <c r="S45" s="237" t="str">
        <f t="shared" ca="1" si="2"/>
        <v/>
      </c>
      <c r="T45" s="229" t="str">
        <f t="shared" ca="1" si="9"/>
        <v/>
      </c>
      <c r="U45" s="236" t="str">
        <f t="shared" ca="1" si="10"/>
        <v/>
      </c>
      <c r="V45" s="237" t="str">
        <f t="shared" ca="1" si="3"/>
        <v/>
      </c>
      <c r="W45" s="235" t="str">
        <f t="shared" ca="1" si="11"/>
        <v/>
      </c>
      <c r="X45" s="236" t="str">
        <f t="shared" ca="1" si="12"/>
        <v/>
      </c>
      <c r="Y45" s="237" t="str">
        <f t="shared" ca="1" si="4"/>
        <v/>
      </c>
      <c r="Z45" s="238" t="str">
        <f ca="1">เวลาเรียน1!G45</f>
        <v/>
      </c>
      <c r="AA45" s="239" t="str">
        <f ca="1">P45&amp;ข้อมูลนักเรียน!G45</f>
        <v/>
      </c>
      <c r="AB45" s="111"/>
    </row>
    <row r="46" spans="1:28" s="215" customFormat="1" ht="15.75" customHeight="1" x14ac:dyDescent="0.25">
      <c r="A46" s="111"/>
      <c r="B46" s="177">
        <f ca="1">เวลาเรียน1!B46</f>
        <v>39</v>
      </c>
      <c r="C46" s="177" t="str">
        <f ca="1">เวลาเรียน1!C46</f>
        <v/>
      </c>
      <c r="D46" s="552" t="str">
        <f ca="1">เวลาเรียน1!D46</f>
        <v/>
      </c>
      <c r="E46" s="569"/>
      <c r="F46" s="553"/>
      <c r="G46" s="37"/>
      <c r="H46" s="165"/>
      <c r="I46" s="166"/>
      <c r="J46" s="166"/>
      <c r="K46" s="166"/>
      <c r="L46" s="167"/>
      <c r="M46" s="217" t="str">
        <f t="shared" ca="1" si="5"/>
        <v/>
      </c>
      <c r="N46" s="217" t="str">
        <f t="shared" ca="1" si="6"/>
        <v/>
      </c>
      <c r="O46" s="234" t="str">
        <f t="shared" ca="1" si="0"/>
        <v/>
      </c>
      <c r="P46" s="218" t="str">
        <f t="shared" ca="1" si="1"/>
        <v/>
      </c>
      <c r="Q46" s="235" t="str">
        <f t="shared" ca="1" si="7"/>
        <v/>
      </c>
      <c r="R46" s="236" t="str">
        <f t="shared" ca="1" si="8"/>
        <v/>
      </c>
      <c r="S46" s="237" t="str">
        <f t="shared" ca="1" si="2"/>
        <v/>
      </c>
      <c r="T46" s="229" t="str">
        <f t="shared" ca="1" si="9"/>
        <v/>
      </c>
      <c r="U46" s="236" t="str">
        <f t="shared" ca="1" si="10"/>
        <v/>
      </c>
      <c r="V46" s="237" t="str">
        <f t="shared" ca="1" si="3"/>
        <v/>
      </c>
      <c r="W46" s="235" t="str">
        <f t="shared" ca="1" si="11"/>
        <v/>
      </c>
      <c r="X46" s="236" t="str">
        <f t="shared" ca="1" si="12"/>
        <v/>
      </c>
      <c r="Y46" s="237" t="str">
        <f t="shared" ca="1" si="4"/>
        <v/>
      </c>
      <c r="Z46" s="238" t="str">
        <f ca="1">เวลาเรียน1!G46</f>
        <v/>
      </c>
      <c r="AA46" s="239" t="str">
        <f ca="1">P46&amp;ข้อมูลนักเรียน!G46</f>
        <v/>
      </c>
      <c r="AB46" s="111"/>
    </row>
    <row r="47" spans="1:28" s="215" customFormat="1" ht="15.75" customHeight="1" x14ac:dyDescent="0.25">
      <c r="A47" s="111"/>
      <c r="B47" s="177">
        <f ca="1">เวลาเรียน1!B47</f>
        <v>40</v>
      </c>
      <c r="C47" s="177" t="str">
        <f ca="1">เวลาเรียน1!C47</f>
        <v/>
      </c>
      <c r="D47" s="552" t="str">
        <f ca="1">เวลาเรียน1!D47</f>
        <v/>
      </c>
      <c r="E47" s="569"/>
      <c r="F47" s="553"/>
      <c r="G47" s="37"/>
      <c r="H47" s="165"/>
      <c r="I47" s="166"/>
      <c r="J47" s="166"/>
      <c r="K47" s="166"/>
      <c r="L47" s="167"/>
      <c r="M47" s="217" t="str">
        <f t="shared" ca="1" si="5"/>
        <v/>
      </c>
      <c r="N47" s="217" t="str">
        <f t="shared" ca="1" si="6"/>
        <v/>
      </c>
      <c r="O47" s="234" t="str">
        <f t="shared" ca="1" si="0"/>
        <v/>
      </c>
      <c r="P47" s="218" t="str">
        <f t="shared" ca="1" si="1"/>
        <v/>
      </c>
      <c r="Q47" s="235" t="str">
        <f t="shared" ca="1" si="7"/>
        <v/>
      </c>
      <c r="R47" s="236" t="str">
        <f t="shared" ca="1" si="8"/>
        <v/>
      </c>
      <c r="S47" s="237" t="str">
        <f t="shared" ca="1" si="2"/>
        <v/>
      </c>
      <c r="T47" s="229" t="str">
        <f t="shared" ca="1" si="9"/>
        <v/>
      </c>
      <c r="U47" s="236" t="str">
        <f t="shared" ca="1" si="10"/>
        <v/>
      </c>
      <c r="V47" s="237" t="str">
        <f t="shared" ca="1" si="3"/>
        <v/>
      </c>
      <c r="W47" s="235" t="str">
        <f t="shared" ca="1" si="11"/>
        <v/>
      </c>
      <c r="X47" s="236" t="str">
        <f t="shared" ca="1" si="12"/>
        <v/>
      </c>
      <c r="Y47" s="237" t="str">
        <f t="shared" ca="1" si="4"/>
        <v/>
      </c>
      <c r="Z47" s="238" t="str">
        <f ca="1">เวลาเรียน1!G47</f>
        <v/>
      </c>
      <c r="AA47" s="239" t="str">
        <f ca="1">P47&amp;ข้อมูลนักเรียน!G47</f>
        <v/>
      </c>
      <c r="AB47" s="111"/>
    </row>
    <row r="48" spans="1:28" s="215" customFormat="1" ht="15.75" customHeight="1" x14ac:dyDescent="0.25">
      <c r="A48" s="111"/>
      <c r="B48" s="177">
        <f ca="1">เวลาเรียน1!B48</f>
        <v>41</v>
      </c>
      <c r="C48" s="177" t="str">
        <f ca="1">เวลาเรียน1!C48</f>
        <v/>
      </c>
      <c r="D48" s="552" t="str">
        <f ca="1">เวลาเรียน1!D48</f>
        <v/>
      </c>
      <c r="E48" s="569"/>
      <c r="F48" s="553"/>
      <c r="G48" s="37"/>
      <c r="H48" s="165"/>
      <c r="I48" s="166"/>
      <c r="J48" s="166"/>
      <c r="K48" s="166"/>
      <c r="L48" s="167"/>
      <c r="M48" s="217" t="str">
        <f t="shared" ca="1" si="5"/>
        <v/>
      </c>
      <c r="N48" s="217" t="str">
        <f t="shared" ca="1" si="6"/>
        <v/>
      </c>
      <c r="O48" s="234" t="str">
        <f t="shared" ca="1" si="0"/>
        <v/>
      </c>
      <c r="P48" s="218" t="str">
        <f t="shared" ca="1" si="1"/>
        <v/>
      </c>
      <c r="Q48" s="235" t="str">
        <f t="shared" ca="1" si="7"/>
        <v/>
      </c>
      <c r="R48" s="236" t="str">
        <f t="shared" ca="1" si="8"/>
        <v/>
      </c>
      <c r="S48" s="237" t="str">
        <f t="shared" ca="1" si="2"/>
        <v/>
      </c>
      <c r="T48" s="229" t="str">
        <f t="shared" ca="1" si="9"/>
        <v/>
      </c>
      <c r="U48" s="236" t="str">
        <f t="shared" ca="1" si="10"/>
        <v/>
      </c>
      <c r="V48" s="237" t="str">
        <f t="shared" ca="1" si="3"/>
        <v/>
      </c>
      <c r="W48" s="235" t="str">
        <f t="shared" ca="1" si="11"/>
        <v/>
      </c>
      <c r="X48" s="236" t="str">
        <f t="shared" ca="1" si="12"/>
        <v/>
      </c>
      <c r="Y48" s="237" t="str">
        <f t="shared" ca="1" si="4"/>
        <v/>
      </c>
      <c r="Z48" s="238" t="str">
        <f ca="1">เวลาเรียน1!G48</f>
        <v/>
      </c>
      <c r="AA48" s="239" t="str">
        <f ca="1">P48&amp;ข้อมูลนักเรียน!G48</f>
        <v/>
      </c>
      <c r="AB48" s="111"/>
    </row>
    <row r="49" spans="1:28" s="215" customFormat="1" ht="15.75" customHeight="1" x14ac:dyDescent="0.25">
      <c r="A49" s="111"/>
      <c r="B49" s="177">
        <f ca="1">เวลาเรียน1!B49</f>
        <v>42</v>
      </c>
      <c r="C49" s="177" t="str">
        <f ca="1">เวลาเรียน1!C49</f>
        <v/>
      </c>
      <c r="D49" s="552" t="str">
        <f ca="1">เวลาเรียน1!D49</f>
        <v/>
      </c>
      <c r="E49" s="569"/>
      <c r="F49" s="553"/>
      <c r="G49" s="37"/>
      <c r="H49" s="165"/>
      <c r="I49" s="166"/>
      <c r="J49" s="166"/>
      <c r="K49" s="166"/>
      <c r="L49" s="167"/>
      <c r="M49" s="217" t="str">
        <f t="shared" ca="1" si="5"/>
        <v/>
      </c>
      <c r="N49" s="217" t="str">
        <f t="shared" ca="1" si="6"/>
        <v/>
      </c>
      <c r="O49" s="234" t="str">
        <f t="shared" ca="1" si="0"/>
        <v/>
      </c>
      <c r="P49" s="218" t="str">
        <f t="shared" ca="1" si="1"/>
        <v/>
      </c>
      <c r="Q49" s="235" t="str">
        <f t="shared" ca="1" si="7"/>
        <v/>
      </c>
      <c r="R49" s="236" t="str">
        <f t="shared" ca="1" si="8"/>
        <v/>
      </c>
      <c r="S49" s="237" t="str">
        <f t="shared" ca="1" si="2"/>
        <v/>
      </c>
      <c r="T49" s="229" t="str">
        <f t="shared" ca="1" si="9"/>
        <v/>
      </c>
      <c r="U49" s="236" t="str">
        <f t="shared" ca="1" si="10"/>
        <v/>
      </c>
      <c r="V49" s="237" t="str">
        <f t="shared" ca="1" si="3"/>
        <v/>
      </c>
      <c r="W49" s="235" t="str">
        <f t="shared" ca="1" si="11"/>
        <v/>
      </c>
      <c r="X49" s="236" t="str">
        <f t="shared" ca="1" si="12"/>
        <v/>
      </c>
      <c r="Y49" s="237" t="str">
        <f t="shared" ca="1" si="4"/>
        <v/>
      </c>
      <c r="Z49" s="238" t="str">
        <f ca="1">เวลาเรียน1!G49</f>
        <v/>
      </c>
      <c r="AA49" s="239" t="str">
        <f ca="1">P49&amp;ข้อมูลนักเรียน!G49</f>
        <v/>
      </c>
      <c r="AB49" s="111"/>
    </row>
    <row r="50" spans="1:28" s="215" customFormat="1" ht="15.75" customHeight="1" x14ac:dyDescent="0.25">
      <c r="A50" s="111"/>
      <c r="B50" s="177">
        <f ca="1">เวลาเรียน1!B50</f>
        <v>43</v>
      </c>
      <c r="C50" s="177" t="str">
        <f ca="1">เวลาเรียน1!C50</f>
        <v/>
      </c>
      <c r="D50" s="552" t="str">
        <f ca="1">เวลาเรียน1!D50</f>
        <v/>
      </c>
      <c r="E50" s="569"/>
      <c r="F50" s="553"/>
      <c r="G50" s="37"/>
      <c r="H50" s="165"/>
      <c r="I50" s="166"/>
      <c r="J50" s="166"/>
      <c r="K50" s="166"/>
      <c r="L50" s="167"/>
      <c r="M50" s="217" t="str">
        <f t="shared" ca="1" si="5"/>
        <v/>
      </c>
      <c r="N50" s="217" t="str">
        <f t="shared" ca="1" si="6"/>
        <v/>
      </c>
      <c r="O50" s="234" t="str">
        <f t="shared" ca="1" si="0"/>
        <v/>
      </c>
      <c r="P50" s="218" t="str">
        <f t="shared" ca="1" si="1"/>
        <v/>
      </c>
      <c r="Q50" s="235" t="str">
        <f t="shared" ca="1" si="7"/>
        <v/>
      </c>
      <c r="R50" s="236" t="str">
        <f t="shared" ca="1" si="8"/>
        <v/>
      </c>
      <c r="S50" s="237" t="str">
        <f t="shared" ca="1" si="2"/>
        <v/>
      </c>
      <c r="T50" s="229" t="str">
        <f t="shared" ca="1" si="9"/>
        <v/>
      </c>
      <c r="U50" s="236" t="str">
        <f t="shared" ca="1" si="10"/>
        <v/>
      </c>
      <c r="V50" s="237" t="str">
        <f t="shared" ca="1" si="3"/>
        <v/>
      </c>
      <c r="W50" s="235" t="str">
        <f t="shared" ca="1" si="11"/>
        <v/>
      </c>
      <c r="X50" s="236" t="str">
        <f t="shared" ca="1" si="12"/>
        <v/>
      </c>
      <c r="Y50" s="237" t="str">
        <f t="shared" ca="1" si="4"/>
        <v/>
      </c>
      <c r="Z50" s="238" t="str">
        <f ca="1">เวลาเรียน1!G50</f>
        <v/>
      </c>
      <c r="AA50" s="239" t="str">
        <f ca="1">P50&amp;ข้อมูลนักเรียน!G50</f>
        <v/>
      </c>
      <c r="AB50" s="111"/>
    </row>
    <row r="51" spans="1:28" s="215" customFormat="1" ht="15.75" customHeight="1" x14ac:dyDescent="0.25">
      <c r="A51" s="111"/>
      <c r="B51" s="177">
        <f ca="1">เวลาเรียน1!B51</f>
        <v>44</v>
      </c>
      <c r="C51" s="177" t="str">
        <f ca="1">เวลาเรียน1!C51</f>
        <v/>
      </c>
      <c r="D51" s="552" t="str">
        <f ca="1">เวลาเรียน1!D51</f>
        <v/>
      </c>
      <c r="E51" s="569"/>
      <c r="F51" s="553"/>
      <c r="G51" s="37"/>
      <c r="H51" s="165"/>
      <c r="I51" s="166"/>
      <c r="J51" s="166"/>
      <c r="K51" s="166"/>
      <c r="L51" s="167"/>
      <c r="M51" s="217" t="str">
        <f t="shared" ca="1" si="5"/>
        <v/>
      </c>
      <c r="N51" s="217" t="str">
        <f t="shared" ca="1" si="6"/>
        <v/>
      </c>
      <c r="O51" s="234" t="str">
        <f t="shared" ca="1" si="0"/>
        <v/>
      </c>
      <c r="P51" s="218" t="str">
        <f t="shared" ca="1" si="1"/>
        <v/>
      </c>
      <c r="Q51" s="235" t="str">
        <f t="shared" ca="1" si="7"/>
        <v/>
      </c>
      <c r="R51" s="236" t="str">
        <f t="shared" ca="1" si="8"/>
        <v/>
      </c>
      <c r="S51" s="237" t="str">
        <f t="shared" ca="1" si="2"/>
        <v/>
      </c>
      <c r="T51" s="229" t="str">
        <f t="shared" ca="1" si="9"/>
        <v/>
      </c>
      <c r="U51" s="236" t="str">
        <f t="shared" ca="1" si="10"/>
        <v/>
      </c>
      <c r="V51" s="237" t="str">
        <f t="shared" ca="1" si="3"/>
        <v/>
      </c>
      <c r="W51" s="235" t="str">
        <f t="shared" ca="1" si="11"/>
        <v/>
      </c>
      <c r="X51" s="236" t="str">
        <f t="shared" ca="1" si="12"/>
        <v/>
      </c>
      <c r="Y51" s="237" t="str">
        <f t="shared" ca="1" si="4"/>
        <v/>
      </c>
      <c r="Z51" s="238" t="str">
        <f ca="1">เวลาเรียน1!G51</f>
        <v/>
      </c>
      <c r="AA51" s="239" t="str">
        <f ca="1">P51&amp;ข้อมูลนักเรียน!G51</f>
        <v/>
      </c>
      <c r="AB51" s="111"/>
    </row>
    <row r="52" spans="1:28" s="215" customFormat="1" ht="15.75" customHeight="1" thickBot="1" x14ac:dyDescent="0.3">
      <c r="A52" s="111"/>
      <c r="B52" s="187">
        <f ca="1">เวลาเรียน1!B52</f>
        <v>45</v>
      </c>
      <c r="C52" s="187" t="str">
        <f ca="1">เวลาเรียน1!C52</f>
        <v/>
      </c>
      <c r="D52" s="558" t="str">
        <f ca="1">เวลาเรียน1!D52</f>
        <v/>
      </c>
      <c r="E52" s="570"/>
      <c r="F52" s="559"/>
      <c r="G52" s="52"/>
      <c r="H52" s="165"/>
      <c r="I52" s="166"/>
      <c r="J52" s="166"/>
      <c r="K52" s="166"/>
      <c r="L52" s="167"/>
      <c r="M52" s="162" t="str">
        <f t="shared" ca="1" si="5"/>
        <v/>
      </c>
      <c r="N52" s="162" t="str">
        <f t="shared" ca="1" si="6"/>
        <v/>
      </c>
      <c r="O52" s="240" t="str">
        <f t="shared" ca="1" si="0"/>
        <v/>
      </c>
      <c r="P52" s="241" t="str">
        <f t="shared" ca="1" si="1"/>
        <v/>
      </c>
      <c r="Q52" s="242" t="str">
        <f t="shared" ca="1" si="7"/>
        <v/>
      </c>
      <c r="R52" s="243" t="str">
        <f t="shared" ca="1" si="8"/>
        <v/>
      </c>
      <c r="S52" s="244" t="str">
        <f t="shared" ca="1" si="2"/>
        <v/>
      </c>
      <c r="T52" s="229" t="str">
        <f t="shared" ca="1" si="9"/>
        <v/>
      </c>
      <c r="U52" s="243" t="str">
        <f t="shared" ca="1" si="10"/>
        <v/>
      </c>
      <c r="V52" s="244" t="str">
        <f t="shared" ca="1" si="3"/>
        <v/>
      </c>
      <c r="W52" s="242" t="str">
        <f t="shared" ca="1" si="11"/>
        <v/>
      </c>
      <c r="X52" s="243" t="str">
        <f t="shared" ca="1" si="12"/>
        <v/>
      </c>
      <c r="Y52" s="244" t="str">
        <f t="shared" ca="1" si="4"/>
        <v/>
      </c>
      <c r="Z52" s="245" t="str">
        <f ca="1">เวลาเรียน1!G52</f>
        <v/>
      </c>
      <c r="AA52" s="246" t="str">
        <f ca="1">P52&amp;ข้อมูลนักเรียน!G52</f>
        <v/>
      </c>
      <c r="AB52" s="111"/>
    </row>
    <row r="53" spans="1:28" ht="14.4" x14ac:dyDescent="0.3">
      <c r="A53" s="1"/>
      <c r="B53" s="150"/>
      <c r="C53" s="150"/>
      <c r="D53" s="150"/>
      <c r="E53" s="150"/>
      <c r="F53" s="150"/>
      <c r="G53" s="150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4.25" hidden="1" customHeight="1" x14ac:dyDescent="0.3"/>
    <row r="55" spans="1:28" ht="14.25" hidden="1" customHeight="1" x14ac:dyDescent="0.3"/>
    <row r="56" spans="1:28" ht="14.25" hidden="1" customHeight="1" x14ac:dyDescent="0.3"/>
    <row r="57" spans="1:28" ht="14.25" hidden="1" customHeight="1" x14ac:dyDescent="0.3"/>
    <row r="58" spans="1:28" ht="14.25" hidden="1" customHeight="1" x14ac:dyDescent="0.3"/>
    <row r="59" spans="1:28" ht="14.25" customHeight="1" x14ac:dyDescent="0.3"/>
  </sheetData>
  <sheetProtection password="EFA5" sheet="1" objects="1" scenarios="1" formatCells="0" formatColumns="0" formatRows="0"/>
  <mergeCells count="66">
    <mergeCell ref="D38:F38"/>
    <mergeCell ref="AA3:AA7"/>
    <mergeCell ref="D50:F50"/>
    <mergeCell ref="D51:F51"/>
    <mergeCell ref="D52:F52"/>
    <mergeCell ref="D44:F44"/>
    <mergeCell ref="D45:F45"/>
    <mergeCell ref="D46:F46"/>
    <mergeCell ref="D47:F47"/>
    <mergeCell ref="D48:F48"/>
    <mergeCell ref="D49:F49"/>
    <mergeCell ref="D39:F39"/>
    <mergeCell ref="D40:F40"/>
    <mergeCell ref="D41:F41"/>
    <mergeCell ref="D42:F42"/>
    <mergeCell ref="D43:F43"/>
    <mergeCell ref="D37:F37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25:F25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13:F13"/>
    <mergeCell ref="B3:B7"/>
    <mergeCell ref="C3:C7"/>
    <mergeCell ref="D3:F7"/>
    <mergeCell ref="O4:O7"/>
    <mergeCell ref="D8:F8"/>
    <mergeCell ref="D9:F9"/>
    <mergeCell ref="D10:F10"/>
    <mergeCell ref="D11:F11"/>
    <mergeCell ref="D12:F12"/>
    <mergeCell ref="Z3:Z7"/>
    <mergeCell ref="Y6:Y7"/>
    <mergeCell ref="H4:N4"/>
    <mergeCell ref="M5:M6"/>
    <mergeCell ref="N5:N6"/>
    <mergeCell ref="Q5:S5"/>
    <mergeCell ref="T5:V5"/>
    <mergeCell ref="W5:Y5"/>
    <mergeCell ref="Q4:Y4"/>
    <mergeCell ref="S6:S7"/>
    <mergeCell ref="V6:V7"/>
    <mergeCell ref="H3:P3"/>
    <mergeCell ref="Q3:Y3"/>
    <mergeCell ref="H5:I5"/>
    <mergeCell ref="J5:K5"/>
    <mergeCell ref="P4:P7"/>
  </mergeCells>
  <conditionalFormatting sqref="P8:P52 S8:S52 V8:V52 Y8:Y52">
    <cfRule type="containsText" dxfId="15" priority="23" operator="containsText" text="ไม่ผ่าน">
      <formula>NOT(ISERROR(SEARCH("ไม่ผ่าน",P8)))</formula>
    </cfRule>
  </conditionalFormatting>
  <conditionalFormatting sqref="O8:O52">
    <cfRule type="containsText" dxfId="14" priority="22" operator="containsText" text="0">
      <formula>NOT(ISERROR(SEARCH("0",O8)))</formula>
    </cfRule>
  </conditionalFormatting>
  <conditionalFormatting sqref="Z8:Z52">
    <cfRule type="cellIs" dxfId="13" priority="14" operator="notEqual">
      <formula>""""""</formula>
    </cfRule>
  </conditionalFormatting>
  <conditionalFormatting sqref="Z8:Z52">
    <cfRule type="cellIs" dxfId="12" priority="13" operator="notEqual">
      <formula>""""""</formula>
    </cfRule>
  </conditionalFormatting>
  <conditionalFormatting sqref="AA8:AA52">
    <cfRule type="cellIs" dxfId="11" priority="12" operator="notEqual">
      <formula>""""""</formula>
    </cfRule>
  </conditionalFormatting>
  <conditionalFormatting sqref="AA8:AA52">
    <cfRule type="cellIs" dxfId="10" priority="11" operator="notEqual">
      <formula>""""""</formula>
    </cfRule>
  </conditionalFormatting>
  <conditionalFormatting sqref="H8:H52">
    <cfRule type="cellIs" dxfId="9" priority="10" operator="lessThan">
      <formula>$H$7/2</formula>
    </cfRule>
    <cfRule type="cellIs" dxfId="8" priority="5" operator="lessThan">
      <formula>$H$7/2</formula>
    </cfRule>
  </conditionalFormatting>
  <conditionalFormatting sqref="I8:I52">
    <cfRule type="cellIs" dxfId="7" priority="9" operator="lessThan">
      <formula>$I$7/2</formula>
    </cfRule>
    <cfRule type="cellIs" dxfId="6" priority="4" operator="lessThan">
      <formula>$I$7/2</formula>
    </cfRule>
  </conditionalFormatting>
  <conditionalFormatting sqref="J8:J52">
    <cfRule type="cellIs" dxfId="5" priority="8" operator="lessThan">
      <formula>$J$7/2</formula>
    </cfRule>
    <cfRule type="cellIs" dxfId="4" priority="3" operator="lessThan">
      <formula>$J$7/2</formula>
    </cfRule>
  </conditionalFormatting>
  <conditionalFormatting sqref="K8:K52">
    <cfRule type="cellIs" dxfId="3" priority="7" operator="lessThan">
      <formula>$K$7/2</formula>
    </cfRule>
    <cfRule type="cellIs" dxfId="2" priority="2" operator="lessThan">
      <formula>$K$7/2</formula>
    </cfRule>
  </conditionalFormatting>
  <conditionalFormatting sqref="L8:L52">
    <cfRule type="cellIs" dxfId="1" priority="6" operator="lessThan">
      <formula>$L$7/2</formula>
    </cfRule>
    <cfRule type="cellIs" dxfId="0" priority="1" operator="lessThan">
      <formula>$L$7/2</formula>
    </cfRule>
  </conditionalFormatting>
  <dataValidations count="8">
    <dataValidation allowBlank="1" showInputMessage="1" showErrorMessage="1" error="คะแนนที่ได้ต้องไม่เกินค่าของคะแนนเต็ม" sqref="M8:Y52" xr:uid="{00000000-0002-0000-0700-000000000000}"/>
    <dataValidation allowBlank="1" showInputMessage="1" showErrorMessage="1" promptTitle="เช็คเวลาเรียน" sqref="Z8:Z52" xr:uid="{00000000-0002-0000-0700-000001000000}"/>
    <dataValidation type="list" allowBlank="1" showInputMessage="1" showErrorMessage="1" promptTitle="เช็คเวลาเรียน" sqref="AA53:AA1048576" xr:uid="{00000000-0002-0000-0700-000002000000}">
      <formula1>เช็ค</formula1>
    </dataValidation>
    <dataValidation type="decimal" allowBlank="1" showInputMessage="1" showErrorMessage="1" errorTitle="กรุณาตรวจสอบ" error="คะแนนที่กรอกมากกว่าคะแนนเต็ม" sqref="H8:H52" xr:uid="{00000000-0002-0000-0700-000003000000}">
      <formula1>0</formula1>
      <formula2>$H$7</formula2>
    </dataValidation>
    <dataValidation type="decimal" allowBlank="1" showInputMessage="1" showErrorMessage="1" errorTitle="กรุณาตรวจสอบ" error="คะแนนที่กรอกมากกว่าคะแนนเต็ม" sqref="I8:I52" xr:uid="{00000000-0002-0000-0700-000004000000}">
      <formula1>0</formula1>
      <formula2>$I$7</formula2>
    </dataValidation>
    <dataValidation type="decimal" allowBlank="1" showInputMessage="1" showErrorMessage="1" errorTitle="กรุณาตรวจสอบ" error="คะแนนที่กรอกมากกว่าคะแนนเต็ม" sqref="J8:J52" xr:uid="{00000000-0002-0000-0700-000005000000}">
      <formula1>0</formula1>
      <formula2>$J$7</formula2>
    </dataValidation>
    <dataValidation type="decimal" allowBlank="1" showInputMessage="1" showErrorMessage="1" errorTitle="กรุณาตรวจสอบ" error="คะแนนที่กรอกมากกว่าคะแนนเต็ม" sqref="K8:K52" xr:uid="{00000000-0002-0000-0700-000006000000}">
      <formula1>0</formula1>
      <formula2>$K$7</formula2>
    </dataValidation>
    <dataValidation type="decimal" allowBlank="1" showInputMessage="1" showErrorMessage="1" errorTitle="กรุณาตรวจสอบ" error="คะแนนที่กรอกมากกว่าคะแนนเต็ม" sqref="L8:L52" xr:uid="{00000000-0002-0000-0700-000007000000}">
      <formula1>0</formula1>
      <formula2>$L$7</formula2>
    </dataValidation>
  </dataValidations>
  <pageMargins left="0.39370078740157483" right="0.27559055118110237" top="0.27559055118110237" bottom="0.31496062992125984" header="0.31496062992125984" footer="0.31496062992125984"/>
  <pageSetup paperSize="9" orientation="portrait" blackAndWhite="1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14</vt:i4>
      </vt:variant>
      <vt:variant>
        <vt:lpstr>ช่วงที่มีชื่อ</vt:lpstr>
      </vt:variant>
      <vt:variant>
        <vt:i4>24</vt:i4>
      </vt:variant>
    </vt:vector>
  </HeadingPairs>
  <TitlesOfParts>
    <vt:vector size="38" baseType="lpstr">
      <vt:lpstr>หน้าหลัก</vt:lpstr>
      <vt:lpstr>ข้อมูลนักเรียน</vt:lpstr>
      <vt:lpstr>ปก</vt:lpstr>
      <vt:lpstr>ประกาศผล</vt:lpstr>
      <vt:lpstr>ปฏิทิน65</vt:lpstr>
      <vt:lpstr>เวลาเรียน1</vt:lpstr>
      <vt:lpstr>คะแนน1</vt:lpstr>
      <vt:lpstr>คุณลักษณะ</vt:lpstr>
      <vt:lpstr>อ่านคิด</vt:lpstr>
      <vt:lpstr>แผนภูมิ</vt:lpstr>
      <vt:lpstr>ตัวชี้วัดผลการเรียนรู้</vt:lpstr>
      <vt:lpstr>ตัวชี้วัดผลการเรียนรู้ (2)</vt:lpstr>
      <vt:lpstr>ตัวชี้วัดคณลักษณะอ่านคิด</vt:lpstr>
      <vt:lpstr>คำอธิบายการกรอก</vt:lpstr>
      <vt:lpstr>Arn</vt:lpstr>
      <vt:lpstr>classlevel</vt:lpstr>
      <vt:lpstr>kun</vt:lpstr>
      <vt:lpstr>monthname</vt:lpstr>
      <vt:lpstr>ข้อมูลนักเรียน!Print_Area</vt:lpstr>
      <vt:lpstr>คะแนน1!Print_Area</vt:lpstr>
      <vt:lpstr>คำอธิบายการกรอก!Print_Area</vt:lpstr>
      <vt:lpstr>คุณลักษณะ!Print_Area</vt:lpstr>
      <vt:lpstr>ตัวชี้วัดคณลักษณะอ่านคิด!Print_Area</vt:lpstr>
      <vt:lpstr>ตัวชี้วัดผลการเรียนรู้!Print_Area</vt:lpstr>
      <vt:lpstr>'ตัวชี้วัดผลการเรียนรู้ (2)'!Print_Area</vt:lpstr>
      <vt:lpstr>ปก!Print_Area</vt:lpstr>
      <vt:lpstr>ประกาศผล!Print_Area</vt:lpstr>
      <vt:lpstr>แผนภูมิ!Print_Area</vt:lpstr>
      <vt:lpstr>เวลาเรียน1!Print_Area</vt:lpstr>
      <vt:lpstr>อ่านคิด!Print_Area</vt:lpstr>
      <vt:lpstr>คะแนน1!Print_Titles</vt:lpstr>
      <vt:lpstr>คุณลักษณะ!Print_Titles</vt:lpstr>
      <vt:lpstr>เวลาเรียน1!Print_Titles</vt:lpstr>
      <vt:lpstr>อ่านคิด!Print_Titles</vt:lpstr>
      <vt:lpstr>regrade</vt:lpstr>
      <vt:lpstr>sara</vt:lpstr>
      <vt:lpstr>เช็ค</vt:lpstr>
      <vt:lpstr>เดือน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2022-03-21T02:59:00Z</cp:lastPrinted>
  <dcterms:created xsi:type="dcterms:W3CDTF">2013-05-19T02:28:25Z</dcterms:created>
  <dcterms:modified xsi:type="dcterms:W3CDTF">2022-07-02T06:39:19Z</dcterms:modified>
</cp:coreProperties>
</file>